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610" windowHeight="3500" firstSheet="3" activeTab="6"/>
  </bookViews>
  <sheets>
    <sheet name="Дох_2012" sheetId="1" r:id="rId1"/>
    <sheet name="ДОХ 2013-2014" sheetId="2" r:id="rId2"/>
    <sheet name="Вед стр_2012" sheetId="3" r:id="rId3"/>
    <sheet name="Расх 2013_2014" sheetId="4" r:id="rId4"/>
    <sheet name="Расчет ФОТ 2012" sheetId="5" r:id="rId5"/>
    <sheet name="Прилож 7 Наш дом" sheetId="6" r:id="rId6"/>
    <sheet name="Источники внутр финансирования" sheetId="7" r:id="rId7"/>
  </sheets>
  <definedNames>
    <definedName name="_xlnm.Print_Area" localSheetId="1">'ДОХ 2013-2014'!$A$1:$E$104</definedName>
    <definedName name="_xlnm.Print_Area" localSheetId="0">'Дох_2012'!$A$2:$E$80</definedName>
    <definedName name="_xlnm.Print_Area" localSheetId="4">'Расчет ФОТ 2012'!$A$26:$P$52</definedName>
  </definedNames>
  <calcPr fullCalcOnLoad="1"/>
</workbook>
</file>

<file path=xl/comments4.xml><?xml version="1.0" encoding="utf-8"?>
<comments xmlns="http://schemas.openxmlformats.org/spreadsheetml/2006/main">
  <authors>
    <author>Vaso</author>
  </authors>
  <commentList>
    <comment ref="A10" authorId="0">
      <text>
        <r>
          <rPr>
            <b/>
            <sz val="8"/>
            <rFont val="Tahoma"/>
            <family val="0"/>
          </rPr>
          <t>Vaso: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<sst xmlns="http://schemas.openxmlformats.org/spreadsheetml/2006/main" count="1925" uniqueCount="769">
  <si>
    <r>
      <t xml:space="preserve">ДОХОДЫ     </t>
    </r>
    <r>
      <rPr>
        <b/>
        <sz val="8"/>
        <rFont val="Arial Cyr"/>
        <family val="0"/>
      </rPr>
      <t xml:space="preserve"> </t>
    </r>
  </si>
  <si>
    <t>Источники доходов</t>
  </si>
  <si>
    <t>Код</t>
  </si>
  <si>
    <t>Сумма</t>
  </si>
  <si>
    <t>статьи</t>
  </si>
  <si>
    <t>1.</t>
  </si>
  <si>
    <t>НАЛОГИ НА СОВОКУПНЫЙ ДОХОД</t>
  </si>
  <si>
    <t>1.1.</t>
  </si>
  <si>
    <t xml:space="preserve"> </t>
  </si>
  <si>
    <t>1.2.</t>
  </si>
  <si>
    <t>1.3.</t>
  </si>
  <si>
    <t>2.</t>
  </si>
  <si>
    <t>НАЛОГИ НА ИМУЩЕСТВО</t>
  </si>
  <si>
    <t>Налог на имущество физических лиц,взимаемый по ставкам, при-</t>
  </si>
  <si>
    <t>маняемым к объектам налогообложения, расположенным в границах</t>
  </si>
  <si>
    <t>внутригородских муниципальных образований городов федерального</t>
  </si>
  <si>
    <t>3.</t>
  </si>
  <si>
    <t xml:space="preserve"> дарения</t>
  </si>
  <si>
    <t>4.</t>
  </si>
  <si>
    <t xml:space="preserve"> ДОХОДЫ от оказания платных услуг и компенсации затрат </t>
  </si>
  <si>
    <t>000 1 13 00000 00 0000 000</t>
  </si>
  <si>
    <t>государства</t>
  </si>
  <si>
    <t>4.1.</t>
  </si>
  <si>
    <t xml:space="preserve">Средства, составляющие восстановительную стоимость </t>
  </si>
  <si>
    <t>811 1 13 03030 03 0100 130</t>
  </si>
  <si>
    <t>зеленых насаждений внутриквартального озеленения и подле-</t>
  </si>
  <si>
    <t xml:space="preserve">образований Санкт-Петербурга в соответствии с законодате- </t>
  </si>
  <si>
    <t>льством Санкт-Петербурга</t>
  </si>
  <si>
    <t>4.2.</t>
  </si>
  <si>
    <t>Другие виды прочих доходов от оказания платных услуг получателя-</t>
  </si>
  <si>
    <t>ми средств бюджетов внутригородских муниципальных образований</t>
  </si>
  <si>
    <t xml:space="preserve"> городов федерального значения Москва и Санкт-Петербург и</t>
  </si>
  <si>
    <t>и Санкт-Петербург</t>
  </si>
  <si>
    <t>5.</t>
  </si>
  <si>
    <t>ШТРАФЫ, САНКЦИИ, ВОЗМЕЩЕНИЕ УЩЕРБА</t>
  </si>
  <si>
    <t>000 1 16 00000 00 0000 000</t>
  </si>
  <si>
    <t>5.1.</t>
  </si>
  <si>
    <t>182 1 16 06000 01 0000 140</t>
  </si>
  <si>
    <t>при осуществлении наличных денежных расчетов и (или)</t>
  </si>
  <si>
    <t>расчетов с использованием платежных карт</t>
  </si>
  <si>
    <t>5.2.</t>
  </si>
  <si>
    <t>5.3.</t>
  </si>
  <si>
    <t>6.</t>
  </si>
  <si>
    <t>БЕЗВОЗМЕЗДНЫЕ ПОСТУПЛЕНИЯ</t>
  </si>
  <si>
    <t>6.1.</t>
  </si>
  <si>
    <t xml:space="preserve">Дотации  бюджетам внутригородских муниципальных образо- </t>
  </si>
  <si>
    <t>бург на выравнивание бюджетной обеспеченности</t>
  </si>
  <si>
    <t>6.2.</t>
  </si>
  <si>
    <t xml:space="preserve">Субвенции бюджетам  субъектов Российской Федерации  и  </t>
  </si>
  <si>
    <t>973 2 02 03000 00 0000 151</t>
  </si>
  <si>
    <t>муниципальных образований Санкт-Петербурга</t>
  </si>
  <si>
    <t>6.2.1.</t>
  </si>
  <si>
    <t xml:space="preserve">Субвенции бюджетам  внутригородских муниципальных образова- </t>
  </si>
  <si>
    <t>6.2.2.</t>
  </si>
  <si>
    <t>973 2 02 03027 03 0100 151</t>
  </si>
  <si>
    <t>6.2.3.</t>
  </si>
  <si>
    <t>973 2 02 03027 03 0200 151</t>
  </si>
  <si>
    <t>ИТОГО</t>
  </si>
  <si>
    <t>№</t>
  </si>
  <si>
    <t>НАИМЕНОВАНИЕ СТАТЕЙ</t>
  </si>
  <si>
    <t>КОД</t>
  </si>
  <si>
    <t>Код цел</t>
  </si>
  <si>
    <t>КОСГУ</t>
  </si>
  <si>
    <t>П.П</t>
  </si>
  <si>
    <t>ГРБС</t>
  </si>
  <si>
    <t>р и п/р</t>
  </si>
  <si>
    <t>в.р.</t>
  </si>
  <si>
    <t>0102</t>
  </si>
  <si>
    <t>002 01 00</t>
  </si>
  <si>
    <t>500</t>
  </si>
  <si>
    <t>211</t>
  </si>
  <si>
    <t>213</t>
  </si>
  <si>
    <t>0103</t>
  </si>
  <si>
    <t>002 02 00</t>
  </si>
  <si>
    <t>0104</t>
  </si>
  <si>
    <t>2.1.</t>
  </si>
  <si>
    <t>2.2.</t>
  </si>
  <si>
    <t>Прочие расходы</t>
  </si>
  <si>
    <t>Увеличение стоимости основных средств</t>
  </si>
  <si>
    <t>002 05 00</t>
  </si>
  <si>
    <t>013</t>
  </si>
  <si>
    <t>Содействие общественным организациям</t>
  </si>
  <si>
    <t>0309</t>
  </si>
  <si>
    <t>БЛАГОУСТРОЙСТВО</t>
  </si>
  <si>
    <t>0503</t>
  </si>
  <si>
    <t>3.1.</t>
  </si>
  <si>
    <t>Молодежная политика и оздоровление детей</t>
  </si>
  <si>
    <t>0707</t>
  </si>
  <si>
    <t>431 02 00</t>
  </si>
  <si>
    <t>431 01 00</t>
  </si>
  <si>
    <t>0801</t>
  </si>
  <si>
    <t>440 99 00</t>
  </si>
  <si>
    <t>001</t>
  </si>
  <si>
    <t xml:space="preserve">                                - Заработная плата</t>
  </si>
  <si>
    <t xml:space="preserve">                               - начисления на заработную плату</t>
  </si>
  <si>
    <t>- прочие расходы</t>
  </si>
  <si>
    <t>450 01 00</t>
  </si>
  <si>
    <t>457 01 00</t>
  </si>
  <si>
    <t>512 01 00</t>
  </si>
  <si>
    <t>511 02 00</t>
  </si>
  <si>
    <t>Налог, взимаемый с налогоплательщиков,  выбравших в качестве</t>
  </si>
  <si>
    <t xml:space="preserve"> объекта налогообложения доходы</t>
  </si>
  <si>
    <t>Налог, взимаемый с налогоплательщиков, выбравших в качестве</t>
  </si>
  <si>
    <t>расходов</t>
  </si>
  <si>
    <t>объекта налогообложения доходы, уменьшенные на величину</t>
  </si>
  <si>
    <t>Единый налог на вмененный доход для отдельных видов деятельности</t>
  </si>
  <si>
    <t>000 1 09 00000 00 0000 000</t>
  </si>
  <si>
    <t xml:space="preserve">Задолженность и перерасчеты по отмененным налогам,  </t>
  </si>
  <si>
    <t>сборам и иным обязательным платежам</t>
  </si>
  <si>
    <t xml:space="preserve">Налог с имущества, переходящего в порядке наследования или </t>
  </si>
  <si>
    <t>182 1 09 04040 01 0000 110</t>
  </si>
  <si>
    <t>973  1 13 03030 03 0200 130</t>
  </si>
  <si>
    <t xml:space="preserve">Денежные взыскания (штрафы) за нарушение  </t>
  </si>
  <si>
    <t>законодательства о применении контрольно-кассовой техники</t>
  </si>
  <si>
    <t>806 1 16 90030 03 0100 140</t>
  </si>
  <si>
    <t>ваний городов федерального значения  Москва и Санкт-Петер-</t>
  </si>
  <si>
    <t>Увеличение стоимости материальных запасов</t>
  </si>
  <si>
    <t>Глава местной администрации</t>
  </si>
  <si>
    <t>значения Москва и Санкт-Петербург</t>
  </si>
  <si>
    <t>жащие зачислению в бюджеты внутригородских муниципальных</t>
  </si>
  <si>
    <t>и компенсации затрат бюджетов внутригородских муниципальных</t>
  </si>
  <si>
    <t>образований городов федерального значения Москва</t>
  </si>
  <si>
    <t>Функционирование высшего должностного лица</t>
  </si>
  <si>
    <t>1.1.1.</t>
  </si>
  <si>
    <t>1.1.1.1.</t>
  </si>
  <si>
    <t>1.1.1.2.</t>
  </si>
  <si>
    <t>Функционирование законодательных (предста-</t>
  </si>
  <si>
    <t xml:space="preserve">вительных) органов государственной власти и </t>
  </si>
  <si>
    <t xml:space="preserve">представительных органов муниципальных </t>
  </si>
  <si>
    <t>образований</t>
  </si>
  <si>
    <t xml:space="preserve">Заработная плата </t>
  </si>
  <si>
    <t>Прочие выплаты (вознаграждение за осуществле-</t>
  </si>
  <si>
    <t>ние депутатской деятельности )</t>
  </si>
  <si>
    <t>002 04 00</t>
  </si>
  <si>
    <t>Центральный аппарат</t>
  </si>
  <si>
    <t>2.1.1.</t>
  </si>
  <si>
    <t>2.2.1.</t>
  </si>
  <si>
    <t>092 01 00</t>
  </si>
  <si>
    <t xml:space="preserve">219 02 00 </t>
  </si>
  <si>
    <t>000 1 06 00000 00 0000 000</t>
  </si>
  <si>
    <t xml:space="preserve">182 1 06 01010 03 0000 110                                                                       </t>
  </si>
  <si>
    <t>862 1 16 90030 03 0200 140</t>
  </si>
  <si>
    <t>973 2 02 01001 03 0000 151</t>
  </si>
  <si>
    <t>Проведение мероприятий по военно-патриотическому</t>
  </si>
  <si>
    <t>воспитанию молодежи на территории муниципального</t>
  </si>
  <si>
    <t xml:space="preserve">Организация и проведение досуговых мероприятий для </t>
  </si>
  <si>
    <t>детей и подростков, проживающих на территории</t>
  </si>
  <si>
    <t>муниципального образования</t>
  </si>
  <si>
    <t xml:space="preserve">Культура </t>
  </si>
  <si>
    <t xml:space="preserve">пального учреждения культуры (МУК) "Наш дом" </t>
  </si>
  <si>
    <t>мероприятий</t>
  </si>
  <si>
    <t>Физическая культура и спорт</t>
  </si>
  <si>
    <t xml:space="preserve">Создание условий для развития на территории </t>
  </si>
  <si>
    <t xml:space="preserve">Функционирование Правительства Российской   </t>
  </si>
  <si>
    <t>местных администраций</t>
  </si>
  <si>
    <t xml:space="preserve">Федерации, высших органов исполнительной </t>
  </si>
  <si>
    <t xml:space="preserve">власти субъектов Российской Федерации,  </t>
  </si>
  <si>
    <t>К о д</t>
  </si>
  <si>
    <t>Наименование</t>
  </si>
  <si>
    <t xml:space="preserve">Изменение остатков средств на счетах по </t>
  </si>
  <si>
    <t>учета средств бюджета</t>
  </si>
  <si>
    <t>973 1 05 02 01 03 0000 510</t>
  </si>
  <si>
    <t xml:space="preserve"> Увеличение прочих остатков денежных   </t>
  </si>
  <si>
    <t xml:space="preserve">средств бюджетов внутригородских муници- </t>
  </si>
  <si>
    <t>пальных образований  Санкт-Петербурга</t>
  </si>
  <si>
    <t>973 1 05 02 01 03 0000 610</t>
  </si>
  <si>
    <t xml:space="preserve">Уменьшение прочих остатков денежных  </t>
  </si>
  <si>
    <t>средств  бюджетов внутригородских муници-</t>
  </si>
  <si>
    <t>пальных образований   Санкт-Петербурга</t>
  </si>
  <si>
    <t>Итого:</t>
  </si>
  <si>
    <t>973</t>
  </si>
  <si>
    <t>7.</t>
  </si>
  <si>
    <t>7.1.</t>
  </si>
  <si>
    <t>8.</t>
  </si>
  <si>
    <t>9.</t>
  </si>
  <si>
    <t>9.1.</t>
  </si>
  <si>
    <t>9.2.</t>
  </si>
  <si>
    <t>10.</t>
  </si>
  <si>
    <t>Периодическая печать и издательства</t>
  </si>
  <si>
    <t>10.1.</t>
  </si>
  <si>
    <t>11.</t>
  </si>
  <si>
    <t>11.1.</t>
  </si>
  <si>
    <t>13.</t>
  </si>
  <si>
    <t>13.1.</t>
  </si>
  <si>
    <t>Глава муниципального образования</t>
  </si>
  <si>
    <t>Выполнение функций органами местного само-</t>
  </si>
  <si>
    <t>управления</t>
  </si>
  <si>
    <t>002.04.00</t>
  </si>
  <si>
    <t>2.1.1.2..</t>
  </si>
  <si>
    <t>.2.1.1.3..</t>
  </si>
  <si>
    <t>2.2.1.2.</t>
  </si>
  <si>
    <t>3.1.1.</t>
  </si>
  <si>
    <t>3.1.1.1.</t>
  </si>
  <si>
    <t>3.1.1.2.</t>
  </si>
  <si>
    <t>3.2.</t>
  </si>
  <si>
    <t>3.2.1.</t>
  </si>
  <si>
    <t>3.2.1.1.</t>
  </si>
  <si>
    <t>3.2.1.2.</t>
  </si>
  <si>
    <t>3.1.2.</t>
  </si>
  <si>
    <t>Начисления  на выплаты по оплате труда</t>
  </si>
  <si>
    <t>Транспортные услуги</t>
  </si>
  <si>
    <t xml:space="preserve">Заработная плата  </t>
  </si>
  <si>
    <t>Прочие работы, услуги</t>
  </si>
  <si>
    <t>Услуги связи</t>
  </si>
  <si>
    <t>Командировочные расходы</t>
  </si>
  <si>
    <t xml:space="preserve"> Коммунальные услуги</t>
  </si>
  <si>
    <t>Работы, услуги по содерж имущества</t>
  </si>
  <si>
    <t>Выполнение отдельных государственных</t>
  </si>
  <si>
    <t xml:space="preserve"> полномочий из фонда компенсаций  </t>
  </si>
  <si>
    <t xml:space="preserve">Санкт-Петербурга  </t>
  </si>
  <si>
    <t>Резервные фонды</t>
  </si>
  <si>
    <t xml:space="preserve">Резервный фонд местной администрации  </t>
  </si>
  <si>
    <t>070 01 00</t>
  </si>
  <si>
    <t>Другие общегосударственные вопросы</t>
  </si>
  <si>
    <t>Осуществление в порядке и формах, установленных</t>
  </si>
  <si>
    <t>законом Санкт-Петербурга, поддержки деятельности</t>
  </si>
  <si>
    <t>граждан, общественных объединеий, участвующих</t>
  </si>
  <si>
    <t>в охране общественного порядка на территории</t>
  </si>
  <si>
    <t>092 010 00</t>
  </si>
  <si>
    <t>Предупреждение и ликвидация последствий</t>
  </si>
  <si>
    <t>чрезвычайных ситуаций и стихийных</t>
  </si>
  <si>
    <t>бедствий, гражданская оборона</t>
  </si>
  <si>
    <t>Организация в установленном порядке сбо-</t>
  </si>
  <si>
    <t>ра и обмена информацией в области защиты</t>
  </si>
  <si>
    <t>населения и территорий от чрезвычайных</t>
  </si>
  <si>
    <t>ситуаций</t>
  </si>
  <si>
    <t>9.2.1.</t>
  </si>
  <si>
    <t>зрелищных мероприятий</t>
  </si>
  <si>
    <t>Периодические издания, учрежденные</t>
  </si>
  <si>
    <t>самоуправления</t>
  </si>
  <si>
    <t>представительными органоми местного</t>
  </si>
  <si>
    <t>10.1.1.</t>
  </si>
  <si>
    <t>Охрана семьи и детства</t>
  </si>
  <si>
    <t>Пособия по социальной помощи населению</t>
  </si>
  <si>
    <t>опеке и попечительству</t>
  </si>
  <si>
    <t xml:space="preserve">511 00 00 </t>
  </si>
  <si>
    <t>полномочий за счет субвенций из фонда компен-</t>
  </si>
  <si>
    <t>саций Санкт-Петербурга</t>
  </si>
  <si>
    <t>13.1.1.</t>
  </si>
  <si>
    <t>13.1.1.1.</t>
  </si>
  <si>
    <t>11.1.1.</t>
  </si>
  <si>
    <t>12.1.</t>
  </si>
  <si>
    <t>12.1.1.</t>
  </si>
  <si>
    <t xml:space="preserve">субъекта Российской Федерации и </t>
  </si>
  <si>
    <t>2.2.1.1.</t>
  </si>
  <si>
    <t>2.2.1.3.</t>
  </si>
  <si>
    <t xml:space="preserve">Пособия на содержание детей, находящихся под </t>
  </si>
  <si>
    <t xml:space="preserve">опекой о (попечительством), и детей, переданных  </t>
  </si>
  <si>
    <t>на воспитание в приемные семьи</t>
  </si>
  <si>
    <t>511 01 00</t>
  </si>
  <si>
    <t xml:space="preserve">511 01 00 </t>
  </si>
  <si>
    <t>Оплата труда приемных родителей</t>
  </si>
  <si>
    <t>2.1.1.1.</t>
  </si>
  <si>
    <t>000 1 05 00000 00 0000 000</t>
  </si>
  <si>
    <t>000 2 00 00000 00 0000 000</t>
  </si>
  <si>
    <t>290</t>
  </si>
  <si>
    <t>10.1.2.</t>
  </si>
  <si>
    <t>10.1.3.</t>
  </si>
  <si>
    <t>10.1.5.</t>
  </si>
  <si>
    <t>10.2.</t>
  </si>
  <si>
    <t>12.</t>
  </si>
  <si>
    <t>К решению МС МО "Купчино"</t>
  </si>
  <si>
    <t xml:space="preserve">Сумма </t>
  </si>
  <si>
    <t>Татаренко С.Н.</t>
  </si>
  <si>
    <t>2012 г.</t>
  </si>
  <si>
    <t>2013 г.</t>
  </si>
  <si>
    <t>Содержание органов МСУ</t>
  </si>
  <si>
    <t>0113</t>
  </si>
  <si>
    <t>0111</t>
  </si>
  <si>
    <t>1204</t>
  </si>
  <si>
    <t>Участие в профилактике терроризма правонаруше</t>
  </si>
  <si>
    <t>ний и дорожно-транспорт травматизма</t>
  </si>
  <si>
    <t>1105</t>
  </si>
  <si>
    <t xml:space="preserve">бюжета муниципального образования "Купчино" </t>
  </si>
  <si>
    <t xml:space="preserve">Определение должностных лиц, уполномоченных   </t>
  </si>
  <si>
    <t>об административных правонарушениях</t>
  </si>
  <si>
    <t xml:space="preserve">составлять протоколы об административных  </t>
  </si>
  <si>
    <t xml:space="preserve">правонарушениях, и составление протоколов  </t>
  </si>
  <si>
    <t>СОБСТВЕННЫЕ ДОХОДЫ</t>
  </si>
  <si>
    <t>Услуги по содержаию имущества</t>
  </si>
  <si>
    <t>Прочие услуги</t>
  </si>
  <si>
    <t xml:space="preserve">                      Ведомственная структура расходов</t>
  </si>
  <si>
    <t>(В тыс. руб.)</t>
  </si>
  <si>
    <t>Глава местной администрации МО "Купчино"</t>
  </si>
  <si>
    <t xml:space="preserve">Налог, взимаемый с налогоплательщиков,  выбравших в </t>
  </si>
  <si>
    <t xml:space="preserve"> качестве объекта налогообложения доходы</t>
  </si>
  <si>
    <t>Налог, взимаемый с налогоплательщиков, выбравших</t>
  </si>
  <si>
    <t xml:space="preserve"> в качестве объекта налогообложения доходы,</t>
  </si>
  <si>
    <t>городов федеральногозначения Москва и Санкт-Петербург</t>
  </si>
  <si>
    <t xml:space="preserve"> ДОХОДЫ от оказания платных услуг и компенсации</t>
  </si>
  <si>
    <t xml:space="preserve"> затрат  государства</t>
  </si>
  <si>
    <t xml:space="preserve">зеленых насаждений внутриквартального озеленения и </t>
  </si>
  <si>
    <t xml:space="preserve"> соответствии с законодательством Санкт-Петербурга</t>
  </si>
  <si>
    <t xml:space="preserve">подлежащие зачислению в бюджеты внутригородских </t>
  </si>
  <si>
    <t xml:space="preserve">муниципальных образований Санкт-Петербурга в </t>
  </si>
  <si>
    <t>Другие виды прочих доходов от оказания платных услуг</t>
  </si>
  <si>
    <t xml:space="preserve"> получателями средств бюджетов внутригородских муници-</t>
  </si>
  <si>
    <t xml:space="preserve"> пальных образований городов федерального значения </t>
  </si>
  <si>
    <t xml:space="preserve">Москва и Санкт-Петербург и компенсации затрат бюджетов </t>
  </si>
  <si>
    <t xml:space="preserve">внутригородских муниципальных образований городов </t>
  </si>
  <si>
    <t>федерального значения Москва и Санкт-Петербург</t>
  </si>
  <si>
    <t xml:space="preserve">законодательства о применении контрольно-кассовой </t>
  </si>
  <si>
    <t xml:space="preserve">техники при осуществлении наличных денежных расчетов </t>
  </si>
  <si>
    <t>и (или) расчетов с использованием платежных карт</t>
  </si>
  <si>
    <t xml:space="preserve">Дотации  бюджетам внутригородских муниципальных </t>
  </si>
  <si>
    <t xml:space="preserve">образо-ваний городов федерального значения </t>
  </si>
  <si>
    <t xml:space="preserve"> бюджетной обеспеченности</t>
  </si>
  <si>
    <t xml:space="preserve"> Москва и Санкт-Петербург на выравнивание</t>
  </si>
  <si>
    <t xml:space="preserve">Субвенции бюджетам  субъектов Российской Федера-  </t>
  </si>
  <si>
    <t>ции  и муниципальных образований Санкт-Петербурга</t>
  </si>
  <si>
    <t>6.2.4.</t>
  </si>
  <si>
    <t xml:space="preserve">Субвенции бюджетам  внутригородских муниципальных  </t>
  </si>
  <si>
    <t xml:space="preserve">Петербурга "Об административных правонарушениях </t>
  </si>
  <si>
    <t xml:space="preserve">Субвенции бюджетам внутригородских муниципальных </t>
  </si>
  <si>
    <t>муниципального образования массовой физи-</t>
  </si>
  <si>
    <t>ческой культуры и спорта</t>
  </si>
  <si>
    <t>Выполнение функций бюджетными учрежд-ми</t>
  </si>
  <si>
    <t>Содержание и обесп-ние деятельности Муници-</t>
  </si>
  <si>
    <t>Депутаты представительного органа муниц-</t>
  </si>
  <si>
    <t>пального образования</t>
  </si>
  <si>
    <t>бюджета муниципального образования на плановый период</t>
  </si>
  <si>
    <t>для детей и подростков, проживающих на территории</t>
  </si>
  <si>
    <t>Функционирование высшего должностного</t>
  </si>
  <si>
    <t xml:space="preserve">лица субъекта Российской Федерации и </t>
  </si>
  <si>
    <t>Приложение № 5</t>
  </si>
  <si>
    <t>1004</t>
  </si>
  <si>
    <t>520 13 01</t>
  </si>
  <si>
    <t>520 13 02</t>
  </si>
  <si>
    <t>002 06 01</t>
  </si>
  <si>
    <t>3.2.1.3.</t>
  </si>
  <si>
    <t>3.2.1.4.</t>
  </si>
  <si>
    <t>3.2.1.5.</t>
  </si>
  <si>
    <t>3.2.1.6.</t>
  </si>
  <si>
    <t>3.2.1.7.</t>
  </si>
  <si>
    <t>3.2.1.8.</t>
  </si>
  <si>
    <t>3.2.1.9.</t>
  </si>
  <si>
    <t>3.2.1.10</t>
  </si>
  <si>
    <t>3.2.1.11.</t>
  </si>
  <si>
    <t>002 06 03</t>
  </si>
  <si>
    <t>3.3.1.</t>
  </si>
  <si>
    <t>4.1.1.</t>
  </si>
  <si>
    <t>6.1.1.</t>
  </si>
  <si>
    <t>6.1.1.1.</t>
  </si>
  <si>
    <t>8.1.</t>
  </si>
  <si>
    <t>- Увеличение стоимости основных средств</t>
  </si>
  <si>
    <t>- Увеличение стоимости материальных запасов</t>
  </si>
  <si>
    <t>Ведомственная структура расходов</t>
  </si>
  <si>
    <t>973 2 02 03024 03 0200 151</t>
  </si>
  <si>
    <t>973 2 02 03024 03 0100 151</t>
  </si>
  <si>
    <t>002 03 01</t>
  </si>
  <si>
    <t>002.03 01</t>
  </si>
  <si>
    <t>002 03 02</t>
  </si>
  <si>
    <t>представительными органами местного</t>
  </si>
  <si>
    <t>Содержание деятельности муницип инф службы</t>
  </si>
  <si>
    <t>РАСЧЕТ  фонда оплаты труда</t>
  </si>
  <si>
    <t>РЕ</t>
  </si>
  <si>
    <t xml:space="preserve">          Муниципального Совета муниципального образования "Купчино"</t>
  </si>
  <si>
    <t>Должность</t>
  </si>
  <si>
    <t>Кол-во</t>
  </si>
  <si>
    <t xml:space="preserve">Оклад </t>
  </si>
  <si>
    <t>д/оклад</t>
  </si>
  <si>
    <t>надбавка</t>
  </si>
  <si>
    <t>Премия</t>
  </si>
  <si>
    <t>Матер.</t>
  </si>
  <si>
    <t>Надб. за</t>
  </si>
  <si>
    <t>Совмещ</t>
  </si>
  <si>
    <t>Итого</t>
  </si>
  <si>
    <t>ед.</t>
  </si>
  <si>
    <t>(в РЕ)</t>
  </si>
  <si>
    <t>за ОУС</t>
  </si>
  <si>
    <t>50% д/ок.</t>
  </si>
  <si>
    <t>помощь</t>
  </si>
  <si>
    <t>высл. лет</t>
  </si>
  <si>
    <t>Выборные муниципальные должности</t>
  </si>
  <si>
    <t>Глава МО -Председатель МС</t>
  </si>
  <si>
    <t>Зам.главы - председателя МС</t>
  </si>
  <si>
    <t xml:space="preserve">                                          И т о г о :</t>
  </si>
  <si>
    <t>Должности  муниципальной  службы</t>
  </si>
  <si>
    <t>Главный  бухгалтер</t>
  </si>
  <si>
    <t>Ведущий  специалист</t>
  </si>
  <si>
    <t>Главный специалист Симаков</t>
  </si>
  <si>
    <t>ВСЕГО ПО МС</t>
  </si>
  <si>
    <t>Начисления на ФОТ = 34,2%</t>
  </si>
  <si>
    <t>РАСЧЕТ ФОНДА ОПЛАТЫ ТРУДА</t>
  </si>
  <si>
    <t>местной администрации МО "Купчино"</t>
  </si>
  <si>
    <t>Высшие муниципальные должности</t>
  </si>
  <si>
    <t>Заместитель главы</t>
  </si>
  <si>
    <t>Главный бухгалтер</t>
  </si>
  <si>
    <t>Главный специалист Асташенко</t>
  </si>
  <si>
    <r>
      <t>Главный специалист (</t>
    </r>
    <r>
      <rPr>
        <i/>
        <sz val="10"/>
        <rFont val="Arial"/>
        <family val="2"/>
      </rPr>
      <t>Филатова</t>
    </r>
    <r>
      <rPr>
        <sz val="10"/>
        <rFont val="Arial Cyr"/>
        <family val="0"/>
      </rPr>
      <t>)</t>
    </r>
  </si>
  <si>
    <t>главный специалист</t>
  </si>
  <si>
    <r>
      <t xml:space="preserve">Ведущий специалист </t>
    </r>
    <r>
      <rPr>
        <i/>
        <sz val="10"/>
        <rFont val="Arial"/>
        <family val="2"/>
      </rPr>
      <t>Федорова</t>
    </r>
  </si>
  <si>
    <t xml:space="preserve">Технические должности </t>
  </si>
  <si>
    <t>Архивариус</t>
  </si>
  <si>
    <t>Уборщик служебных помещений</t>
  </si>
  <si>
    <t>Всего:</t>
  </si>
  <si>
    <t>квал разр</t>
  </si>
  <si>
    <t>Руководитель органа опеки</t>
  </si>
  <si>
    <t xml:space="preserve">Ведущий специалист </t>
  </si>
  <si>
    <t>Годовой ФОТ МС:</t>
  </si>
  <si>
    <t>12 мес.</t>
  </si>
  <si>
    <t>Годовой ФОТ Администрации:</t>
  </si>
  <si>
    <t>0410</t>
  </si>
  <si>
    <t>330 00 00</t>
  </si>
  <si>
    <t>600 00 00</t>
  </si>
  <si>
    <t>795 01 00</t>
  </si>
  <si>
    <t>10.1.4.</t>
  </si>
  <si>
    <t>10.1.6.</t>
  </si>
  <si>
    <t>10.1.7.</t>
  </si>
  <si>
    <t>10.1.8.</t>
  </si>
  <si>
    <t>10.1.9.</t>
  </si>
  <si>
    <t>10.1.10.</t>
  </si>
  <si>
    <t>12.2.</t>
  </si>
  <si>
    <t>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</si>
  <si>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</si>
  <si>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</si>
  <si>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</si>
  <si>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</si>
  <si>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</si>
  <si>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</si>
  <si>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</si>
  <si>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</si>
  <si>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</si>
  <si>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</si>
  <si>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3.3.</t>
  </si>
  <si>
    <t>Благоустройство</t>
  </si>
  <si>
    <t>11.1.2.</t>
  </si>
  <si>
    <t>11.1.3.</t>
  </si>
  <si>
    <t>11.1.4.</t>
  </si>
  <si>
    <t>11.1.5.</t>
  </si>
  <si>
    <t>11.1.6.</t>
  </si>
  <si>
    <t>11.1.7.</t>
  </si>
  <si>
    <t>11.2.</t>
  </si>
  <si>
    <t>11.2.1.</t>
  </si>
  <si>
    <t>11.2.1.1.</t>
  </si>
  <si>
    <t>11.2.1.2.</t>
  </si>
  <si>
    <t>,</t>
  </si>
  <si>
    <t>090 01 00</t>
  </si>
  <si>
    <t>Проведение подготовки и обучения неработа-</t>
  </si>
  <si>
    <t>ющего населения способам защиты и дейст-</t>
  </si>
  <si>
    <t>виям в чрезвычайных ситуациях</t>
  </si>
  <si>
    <t xml:space="preserve">219 03 00 </t>
  </si>
  <si>
    <t>переданных на воспитание в приемные семьи</t>
  </si>
  <si>
    <t xml:space="preserve">под опекой о (попечительством), и детей, </t>
  </si>
  <si>
    <t xml:space="preserve">Мероприятия по борьбе с беспризорностью, </t>
  </si>
  <si>
    <t xml:space="preserve">Организация местных и участие а организации и  </t>
  </si>
  <si>
    <t xml:space="preserve">проведении городских праздничных и иных зрелищных </t>
  </si>
  <si>
    <t xml:space="preserve">и проведении городских праздничных и иных   </t>
  </si>
  <si>
    <t>Организация местных и участие в организации</t>
  </si>
  <si>
    <t>Вознаграждение, причитающееся приемному родителю</t>
  </si>
  <si>
    <t xml:space="preserve">Субвенции бюджетам  внутригородских муниципальных </t>
  </si>
  <si>
    <t xml:space="preserve">образований  Санкт-Петербурга на содержание ребенка  </t>
  </si>
  <si>
    <t>в семье опекуна и приемной семье</t>
  </si>
  <si>
    <t>образований Санкт-Петербурга на вознаграждение,</t>
  </si>
  <si>
    <t>причитающееся приемному родителю</t>
  </si>
  <si>
    <t>000 1 00 00 00 00 0000 000</t>
  </si>
  <si>
    <t>000 1 05 00 00 00 0000 000</t>
  </si>
  <si>
    <t>226</t>
  </si>
  <si>
    <t>Муниципальный Совет внутригородского муници-</t>
  </si>
  <si>
    <t xml:space="preserve">Местная администрация внутригородского </t>
  </si>
  <si>
    <t>муниципального образования Санкт-Петербурга</t>
  </si>
  <si>
    <t>1202</t>
  </si>
  <si>
    <t>Связь и информатика</t>
  </si>
  <si>
    <t>Информационные технологии и связь</t>
  </si>
  <si>
    <t>8.1</t>
  </si>
  <si>
    <t>7.1.1</t>
  </si>
  <si>
    <t>Текущий ремонт придомовых территорий и терри-</t>
  </si>
  <si>
    <t>торий и территорий домов, включая проезды и</t>
  </si>
  <si>
    <t>въезды, пешеходные дорожки.</t>
  </si>
  <si>
    <t>600 01 01</t>
  </si>
  <si>
    <t>8.1.1.</t>
  </si>
  <si>
    <t>Выполнение функций органами местного самоуправления</t>
  </si>
  <si>
    <t>8.1.1.1</t>
  </si>
  <si>
    <t>8.2</t>
  </si>
  <si>
    <t>Проведение мер по уширению территорий, дворов</t>
  </si>
  <si>
    <t>в целях организации дополнительных парковоч-</t>
  </si>
  <si>
    <t>ных мест</t>
  </si>
  <si>
    <t>600 01 02</t>
  </si>
  <si>
    <t>8.2.1</t>
  </si>
  <si>
    <t>8.2.1.1</t>
  </si>
  <si>
    <t>8.3</t>
  </si>
  <si>
    <t>Установка,содержание и ремонт ограждений газонов</t>
  </si>
  <si>
    <t>600 01 03</t>
  </si>
  <si>
    <t>8.3.1</t>
  </si>
  <si>
    <t>8.3.1.1</t>
  </si>
  <si>
    <t>8.4</t>
  </si>
  <si>
    <t>Обустройство и содержание спортивных площадок</t>
  </si>
  <si>
    <t>600 01 05</t>
  </si>
  <si>
    <t>8.4.1</t>
  </si>
  <si>
    <t>8.4.1.1</t>
  </si>
  <si>
    <t>8.5</t>
  </si>
  <si>
    <t>Оборудование контейнерных площадок на территории дворов</t>
  </si>
  <si>
    <t>600 02 01</t>
  </si>
  <si>
    <t>8.5.1</t>
  </si>
  <si>
    <t>8.5.1.1</t>
  </si>
  <si>
    <t>8.6</t>
  </si>
  <si>
    <t xml:space="preserve">Ликвидация несанкционированных свалок бытовых отходов </t>
  </si>
  <si>
    <t>и мусора</t>
  </si>
  <si>
    <t>600 02 02</t>
  </si>
  <si>
    <t>8.6.1</t>
  </si>
  <si>
    <t>Покос травы</t>
  </si>
  <si>
    <t>8.6.1.1</t>
  </si>
  <si>
    <t>8.6.2</t>
  </si>
  <si>
    <t>Уборка территории,водных акваторий,тупиков и проездов</t>
  </si>
  <si>
    <t>600 02 03</t>
  </si>
  <si>
    <t>8.6.2.1</t>
  </si>
  <si>
    <t>8.7</t>
  </si>
  <si>
    <t>Озеленение придомовых территорий и территорий дворов</t>
  </si>
  <si>
    <t>600 03 01</t>
  </si>
  <si>
    <t>8.7.1</t>
  </si>
  <si>
    <t>8.7.1.1</t>
  </si>
  <si>
    <t>8.8</t>
  </si>
  <si>
    <t xml:space="preserve">Компенсационное озеление,проведение санитарных рубок </t>
  </si>
  <si>
    <t>ников),реконструкция зеленых насаждений внутрикварталь-</t>
  </si>
  <si>
    <t>ного озеленения</t>
  </si>
  <si>
    <t>(в том числе удаление аварийных,больных деревьев и кустар</t>
  </si>
  <si>
    <t>600 03 02</t>
  </si>
  <si>
    <t>8.8.1</t>
  </si>
  <si>
    <t>8.8.1.1</t>
  </si>
  <si>
    <t>8.9</t>
  </si>
  <si>
    <t xml:space="preserve">Создание зон отдыха,обустройство и содержание детских </t>
  </si>
  <si>
    <t>площадок</t>
  </si>
  <si>
    <t>600 04 01</t>
  </si>
  <si>
    <t>8.9.1</t>
  </si>
  <si>
    <t>8.9.1.1</t>
  </si>
  <si>
    <t>8.9.1.2</t>
  </si>
  <si>
    <t>Установка дополнительного оборудования</t>
  </si>
  <si>
    <t>Завоз грунта</t>
  </si>
  <si>
    <t>8.7.1.2</t>
  </si>
  <si>
    <t xml:space="preserve">Штрафы за административные правонарушения   в области  </t>
  </si>
  <si>
    <t>благоустройства, предусмотренные главой 4 Закона Санкт-</t>
  </si>
  <si>
    <t xml:space="preserve"> в Санкт-Петербурге"</t>
  </si>
  <si>
    <t xml:space="preserve">Штрафы за административные правонарушения в области </t>
  </si>
  <si>
    <t xml:space="preserve">предпринимательской деятельности, предусмотренные статьей </t>
  </si>
  <si>
    <t>44 Закона Санкт-Петербурга "Об административных право-</t>
  </si>
  <si>
    <t>нарушениях в Санкт-Петербурге".</t>
  </si>
  <si>
    <t xml:space="preserve">образований Санкт-Петербурга на выполнение отдельных  </t>
  </si>
  <si>
    <t>и осущствлению деятельности по опеке и попечительству</t>
  </si>
  <si>
    <t>государственных полномочий Санкт-Петербурга поорганизации</t>
  </si>
  <si>
    <t>7.1</t>
  </si>
  <si>
    <t>330 01 00</t>
  </si>
  <si>
    <t>Реализация полномочий по управлению муниципальной</t>
  </si>
  <si>
    <t>собственностью</t>
  </si>
  <si>
    <t>090 00 00</t>
  </si>
  <si>
    <t>5.1.1</t>
  </si>
  <si>
    <t>Формирование архивных фондов органов местного</t>
  </si>
  <si>
    <t>самоуправления, муниципальных предприятий и учреж-</t>
  </si>
  <si>
    <t>дений</t>
  </si>
  <si>
    <t>управлением</t>
  </si>
  <si>
    <t>Реализация функций,связанных с общегосударственным</t>
  </si>
  <si>
    <t>5.2</t>
  </si>
  <si>
    <t>5.2.1</t>
  </si>
  <si>
    <t>5.2.1.1</t>
  </si>
  <si>
    <t>5.2.1.2</t>
  </si>
  <si>
    <t>019</t>
  </si>
  <si>
    <t>Муниципальный округ Купчино</t>
  </si>
  <si>
    <t>1100</t>
  </si>
  <si>
    <t>Другие вопросы в области физической культуры</t>
  </si>
  <si>
    <t>и спорта</t>
  </si>
  <si>
    <t>862 1 16 90030 03 0100 140</t>
  </si>
  <si>
    <t>Муниципальный Совет Муниципального образования</t>
  </si>
  <si>
    <t>Местная Администрация Муниципального</t>
  </si>
  <si>
    <t>образования</t>
  </si>
  <si>
    <t>182 105 01011 01 0000 110</t>
  </si>
  <si>
    <t>182 105 01021 01 0000 110</t>
  </si>
  <si>
    <t>182 105 02010 02 0000 110</t>
  </si>
  <si>
    <t xml:space="preserve">образований Санкт-Петербурга на выполнение отдельного  </t>
  </si>
  <si>
    <t>государственного полномочия Санкт-Петербурга</t>
  </si>
  <si>
    <t>по определению должностных лиц, уполномоченных</t>
  </si>
  <si>
    <t>составлять протоколы об административных правонарушениях</t>
  </si>
  <si>
    <t>Приложение №2</t>
  </si>
  <si>
    <t xml:space="preserve">К решению МС МО "Купчино"      </t>
  </si>
  <si>
    <t xml:space="preserve">                           на плановый период 2012-2013 г.г.</t>
  </si>
  <si>
    <t>С.Н. Татаренко</t>
  </si>
  <si>
    <t>182 1 05 02010 02 0000 110</t>
  </si>
  <si>
    <t>БЕЗВОЗДМЕЗДНЫЕ ПОСТУПЛЕНИЯ</t>
  </si>
  <si>
    <t>ний Санкт-Петербурга на содержание ребенка в семьеопекуна</t>
  </si>
  <si>
    <t>и приемной семье</t>
  </si>
  <si>
    <t xml:space="preserve"> родителю</t>
  </si>
  <si>
    <t>8.10</t>
  </si>
  <si>
    <t>Участие в трудоустройстве несовершеннолетних</t>
  </si>
  <si>
    <t>(14-18 лет) безработных граждан</t>
  </si>
  <si>
    <t>12.1</t>
  </si>
  <si>
    <t>12.1.1</t>
  </si>
  <si>
    <t>12.1.1.1</t>
  </si>
  <si>
    <t>правонарушениях в Санкт-Петербурге".</t>
  </si>
  <si>
    <t xml:space="preserve">предпринимательской деятельности, предусмотренные </t>
  </si>
  <si>
    <t xml:space="preserve">статьей 44 Закона Санкт-Петербурга "Об административных </t>
  </si>
  <si>
    <t xml:space="preserve">Задолженность и перерасчеты по отмененным </t>
  </si>
  <si>
    <t>налогам,  сборам и иным обязательным платежам</t>
  </si>
  <si>
    <t>973  113 03030 03 0200 130</t>
  </si>
  <si>
    <t>867 113 03030 03 0100 130</t>
  </si>
  <si>
    <t>000 113 00000 00 0000 000</t>
  </si>
  <si>
    <t xml:space="preserve"> административных правонарушениях в  Санкт-Петербурге"</t>
  </si>
  <si>
    <t xml:space="preserve">Субвенции бюджетам  внутригородских муниципальных образований </t>
  </si>
  <si>
    <t>Санкт-Петербурга на вознаграждение, причитающиеся приемному</t>
  </si>
  <si>
    <t>Штрафы за административные правонарушения   в области  благоуст-</t>
  </si>
  <si>
    <t>ройства, предусмотренные главой 4 Закона Санкт-Петербурга "Об</t>
  </si>
  <si>
    <t>пального образования Муниципальный округ</t>
  </si>
  <si>
    <t xml:space="preserve"> Купчино</t>
  </si>
  <si>
    <t>в целях организации дополнительных парковочных</t>
  </si>
  <si>
    <t>мест</t>
  </si>
  <si>
    <t>Организация и проведение досуговых мероприятий</t>
  </si>
  <si>
    <t xml:space="preserve">                          ИСТОЧНИКИ ВНУТРЕННЕГО ФИНАНСИРОВАНИЯ</t>
  </si>
  <si>
    <t xml:space="preserve">                                ДЕФИЦИТА БЮДЖЕТА МО "КУПЧИНО"</t>
  </si>
  <si>
    <t xml:space="preserve">Источники внутреннего финансирования </t>
  </si>
  <si>
    <t>дефицитов бюджетов</t>
  </si>
  <si>
    <t xml:space="preserve">Компенсационное озеленение,проведение санитарных рубок </t>
  </si>
  <si>
    <t>Организация и проведение местных и участие в орга-</t>
  </si>
  <si>
    <t xml:space="preserve">низации и  проведении городских праздничных и  </t>
  </si>
  <si>
    <t>иных зрелищных мероприятий</t>
  </si>
  <si>
    <t>транспортного травматизма, профилактике правонару-</t>
  </si>
  <si>
    <t>Участие в реализации мер по профилактике дорожно-</t>
  </si>
  <si>
    <t>000 2 02 03000 00 0000 151</t>
  </si>
  <si>
    <t>государственных полномочий Санкт-Петербурга по</t>
  </si>
  <si>
    <t xml:space="preserve"> организации и осуществлению деятельности по опеке и </t>
  </si>
  <si>
    <t>попечительству</t>
  </si>
  <si>
    <t>государственного полномочия Санкт-Петербурга по опре-</t>
  </si>
  <si>
    <t>делению должностных лиц, уполномоченных составлять</t>
  </si>
  <si>
    <t>протоколы об административных правонарушениях</t>
  </si>
  <si>
    <t xml:space="preserve">Федерации, высших  исполнительных органов </t>
  </si>
  <si>
    <t xml:space="preserve">государственной власти субъектов Российс-  </t>
  </si>
  <si>
    <t>кой Федерации, местных администраций</t>
  </si>
  <si>
    <t>Защита населения и территорий от чрезвычай</t>
  </si>
  <si>
    <t>ных ситуаций природного и техногенного</t>
  </si>
  <si>
    <t>характера,гражданская оборона</t>
  </si>
  <si>
    <t>Прочие расходы,услуги</t>
  </si>
  <si>
    <t>8.6.1.2</t>
  </si>
  <si>
    <t>8.8.1.2</t>
  </si>
  <si>
    <t>8.9.</t>
  </si>
  <si>
    <t>002 00 00</t>
  </si>
  <si>
    <t xml:space="preserve">                  бюжета муниципального образования "Купчино"                      </t>
  </si>
  <si>
    <t>РЕ=* 1010</t>
  </si>
  <si>
    <t>на 2012 год</t>
  </si>
  <si>
    <t>Отдельно специалисты опеки 2012</t>
  </si>
  <si>
    <t>кл чин/кв раз</t>
  </si>
  <si>
    <t>за месяц</t>
  </si>
  <si>
    <t>Страховые</t>
  </si>
  <si>
    <t>взносы</t>
  </si>
  <si>
    <t>Главный специалист</t>
  </si>
  <si>
    <t>29 долж.</t>
  </si>
  <si>
    <t xml:space="preserve">    окладов</t>
  </si>
  <si>
    <t xml:space="preserve">ИТОГО
за 12 мес.
</t>
  </si>
  <si>
    <t>РЕ=*1010</t>
  </si>
  <si>
    <t>Ведущий специалист Михайлова</t>
  </si>
  <si>
    <t>кв разр</t>
  </si>
  <si>
    <t>главный специалист (Бобков)</t>
  </si>
  <si>
    <t>за мес</t>
  </si>
  <si>
    <t>Годовой</t>
  </si>
  <si>
    <t xml:space="preserve">      ФОТ</t>
  </si>
  <si>
    <t>Надб.за</t>
  </si>
  <si>
    <t>Главный специалист Корнейчук</t>
  </si>
  <si>
    <t>Главный специалист Лунина</t>
  </si>
  <si>
    <t>Уборка территории, водных акваторий, тупиков, проездов</t>
  </si>
  <si>
    <t>выполнение функций органами местного самоуправления</t>
  </si>
  <si>
    <t>9.3.</t>
  </si>
  <si>
    <t xml:space="preserve">                                                                   на 2012 год</t>
  </si>
  <si>
    <t>795 02 00</t>
  </si>
  <si>
    <t>2014 г.</t>
  </si>
  <si>
    <t xml:space="preserve"> 2013 - 2014 г.г.</t>
  </si>
  <si>
    <t>Уборка водных акваторий</t>
  </si>
  <si>
    <t xml:space="preserve"> бюджета МО "Купчино" на 2012 год.</t>
  </si>
  <si>
    <t>или дарения</t>
  </si>
  <si>
    <t>Налог с имущества, переходящего в порядке наследования</t>
  </si>
  <si>
    <t xml:space="preserve">в границах внутригородских муниципальных образований </t>
  </si>
  <si>
    <t>применяемым к объектам налогообложения, расположенным</t>
  </si>
  <si>
    <t>Налог на имущество физических лиц,взимаемый по ставкам,</t>
  </si>
  <si>
    <r>
      <t xml:space="preserve">Единый налог на </t>
    </r>
    <r>
      <rPr>
        <b/>
        <sz val="10"/>
        <rFont val="Arial Cyr"/>
        <family val="0"/>
      </rPr>
      <t>вменен</t>
    </r>
    <r>
      <rPr>
        <sz val="10"/>
        <rFont val="Arial Cyr"/>
        <family val="2"/>
      </rPr>
      <t>. доход для отд. видов деят-ности</t>
    </r>
  </si>
  <si>
    <r>
      <t xml:space="preserve"> </t>
    </r>
    <r>
      <rPr>
        <sz val="10"/>
        <rFont val="Arial Cyr"/>
        <family val="0"/>
      </rPr>
      <t>уменьшенные</t>
    </r>
    <r>
      <rPr>
        <sz val="10"/>
        <rFont val="Arial Cyr"/>
        <family val="2"/>
      </rPr>
      <t xml:space="preserve"> на величину расходов</t>
    </r>
  </si>
  <si>
    <r>
      <t>ДОХОДЫ</t>
    </r>
    <r>
      <rPr>
        <b/>
        <i/>
        <sz val="8"/>
        <rFont val="Arial Cyr"/>
        <family val="0"/>
      </rPr>
      <t xml:space="preserve">                                                            </t>
    </r>
  </si>
  <si>
    <t xml:space="preserve">ИТОГО с начисл
за 12 мес.
</t>
  </si>
  <si>
    <t>Экономия ФОТ</t>
  </si>
  <si>
    <r>
      <t xml:space="preserve">в </t>
    </r>
    <r>
      <rPr>
        <b/>
        <sz val="10"/>
        <rFont val="Arial Cyr"/>
        <family val="0"/>
      </rPr>
      <t>охране общественного порядка</t>
    </r>
    <r>
      <rPr>
        <sz val="10"/>
        <rFont val="Arial Cyr"/>
        <family val="0"/>
      </rPr>
      <t xml:space="preserve"> на территории</t>
    </r>
  </si>
  <si>
    <r>
      <t xml:space="preserve">Формирование </t>
    </r>
    <r>
      <rPr>
        <b/>
        <sz val="10"/>
        <rFont val="Arial Cyr"/>
        <family val="0"/>
      </rPr>
      <t>архивных фондов</t>
    </r>
    <r>
      <rPr>
        <sz val="10"/>
        <rFont val="Arial Cyr"/>
        <family val="0"/>
      </rPr>
      <t xml:space="preserve"> органов местного</t>
    </r>
  </si>
  <si>
    <t>9.1.1.</t>
  </si>
  <si>
    <t>Прочие услуги для МУК (банк. услуги?)</t>
  </si>
  <si>
    <t>- прочие расходы (налог на имущество)</t>
  </si>
  <si>
    <t>Проведение мероприятий  по военно-патриотическому</t>
  </si>
  <si>
    <t>11.3.</t>
  </si>
  <si>
    <t>12.1.1.1.1.</t>
  </si>
  <si>
    <t>Налог.база для страх.взносов 512000=</t>
  </si>
  <si>
    <t>10.2.1.</t>
  </si>
  <si>
    <t>10.2.1.1.</t>
  </si>
  <si>
    <t>для детей и подростков, проживающих на террито-</t>
  </si>
  <si>
    <t>муниципального образования (МА)</t>
  </si>
  <si>
    <t>шений и профилактике терроризма и экстремизма (МА)</t>
  </si>
  <si>
    <t xml:space="preserve"> рии  муниципального образования, МУК</t>
  </si>
  <si>
    <t>По планам Муниципального Совета</t>
  </si>
  <si>
    <t>По планам МУК "Наш Дом"</t>
  </si>
  <si>
    <t>Итого на реализацию муниципальных программ:</t>
  </si>
  <si>
    <t>Итого на содержание МУК:</t>
  </si>
  <si>
    <t>транспортного травматизма, профилактике правона-</t>
  </si>
  <si>
    <t>рушений и профилактике терроризма и экстремизма</t>
  </si>
  <si>
    <t>Субсидия на проведение деятельности Муници-</t>
  </si>
  <si>
    <t>Организация и проведение местных и участие в органи-</t>
  </si>
  <si>
    <t xml:space="preserve">зации и  проведении городских праздничных и иных </t>
  </si>
  <si>
    <t>Приложение № 4</t>
  </si>
  <si>
    <t>к Решению МС МО "Купчино"</t>
  </si>
  <si>
    <t>Реализация функций,связанных с общегосударствен-</t>
  </si>
  <si>
    <t>ным управлением</t>
  </si>
  <si>
    <t>НА 2013-2014 г.г.</t>
  </si>
  <si>
    <t>Приложение № 3</t>
  </si>
  <si>
    <t>Субсидии Совету муниципальных образований</t>
  </si>
  <si>
    <t>Выполнение функций бюджетными учреждениями</t>
  </si>
  <si>
    <t>Субсидии муниципальным организациям</t>
  </si>
  <si>
    <t>Содержание бюджетного учреждения</t>
  </si>
  <si>
    <t>+</t>
  </si>
  <si>
    <t>-</t>
  </si>
  <si>
    <t>Субсидии муниципальному учреждению МУК Наш дом</t>
  </si>
  <si>
    <t xml:space="preserve">Субсидии всего: </t>
  </si>
  <si>
    <t>В т.ч.</t>
  </si>
  <si>
    <t>Исполнение полномочий</t>
  </si>
  <si>
    <t>образованияв силами МУК Наш Дом</t>
  </si>
  <si>
    <t>2.3.</t>
  </si>
  <si>
    <t>Ц апп</t>
  </si>
  <si>
    <t>5.1.1.1.</t>
  </si>
  <si>
    <t>5.1.1.1.1.</t>
  </si>
  <si>
    <t>5.1.2.</t>
  </si>
  <si>
    <t>5.1.2.1.</t>
  </si>
  <si>
    <t>5.1.2.1.1.</t>
  </si>
  <si>
    <t>5.1.2.2.</t>
  </si>
  <si>
    <t>7.1.1.1.</t>
  </si>
  <si>
    <t>9.1.1.1.</t>
  </si>
  <si>
    <t>9.1.2.</t>
  </si>
  <si>
    <t>9.1.2.1.</t>
  </si>
  <si>
    <t>9.2.2.</t>
  </si>
  <si>
    <t>9.2.2.1.</t>
  </si>
  <si>
    <t>9.3.1.</t>
  </si>
  <si>
    <t>9.3.2.</t>
  </si>
  <si>
    <t>9.3.2.1.</t>
  </si>
  <si>
    <t>10.1.1.1.</t>
  </si>
  <si>
    <t>10.1.1.1.1.</t>
  </si>
  <si>
    <t>10.1.1.1.2.</t>
  </si>
  <si>
    <t>10.1.1.1.3.</t>
  </si>
  <si>
    <t>10.1.1.1.4.</t>
  </si>
  <si>
    <t>10.1.1.1.5.</t>
  </si>
  <si>
    <t>10.1.1.6.</t>
  </si>
  <si>
    <t>10.1.1.1.7.</t>
  </si>
  <si>
    <t>10.1.1.1.6.</t>
  </si>
  <si>
    <t>10.1.1.1.8.</t>
  </si>
  <si>
    <t>10.1.1.1.9.</t>
  </si>
  <si>
    <t>10.1.1.2.</t>
  </si>
  <si>
    <t>10.1.1.3.</t>
  </si>
  <si>
    <t>10.1.1.4.</t>
  </si>
  <si>
    <t>11.3.1.</t>
  </si>
  <si>
    <t>11.3.1.1.</t>
  </si>
  <si>
    <t>12.1.1.2.</t>
  </si>
  <si>
    <t>12.1.1.2.1.</t>
  </si>
  <si>
    <t>№ ___ от 20.12.2011г.</t>
  </si>
  <si>
    <t>Содержание деятельности муницип_ной информациной службы</t>
  </si>
  <si>
    <t>воспитанию молодежи на территории муниципаль-</t>
  </si>
  <si>
    <t>ного образования</t>
  </si>
  <si>
    <t>Приложение № 1</t>
  </si>
  <si>
    <t xml:space="preserve">                                       № ___ от 20.12.2011 г.</t>
  </si>
  <si>
    <t>№ ___    от 20.12. 2011 г.</t>
  </si>
  <si>
    <t>Приложение № 6</t>
  </si>
  <si>
    <r>
      <t>Проведение работ по</t>
    </r>
    <r>
      <rPr>
        <b/>
        <sz val="10"/>
        <rFont val="Arial Cyr"/>
        <family val="0"/>
      </rPr>
      <t xml:space="preserve"> военно-патриотическому</t>
    </r>
  </si>
  <si>
    <r>
      <t xml:space="preserve">Организация и проведение </t>
    </r>
    <r>
      <rPr>
        <b/>
        <sz val="11"/>
        <rFont val="Arial Cyr"/>
        <family val="0"/>
      </rPr>
      <t>досуговых мероприятий</t>
    </r>
  </si>
  <si>
    <r>
      <t xml:space="preserve">Участие в реализации мер </t>
    </r>
    <r>
      <rPr>
        <b/>
        <sz val="11"/>
        <rFont val="Arial Cyr"/>
        <family val="0"/>
      </rPr>
      <t>по профилактике</t>
    </r>
    <r>
      <rPr>
        <sz val="11"/>
        <rFont val="Arial Cyr"/>
        <family val="0"/>
      </rPr>
      <t xml:space="preserve"> дорожно-</t>
    </r>
  </si>
  <si>
    <r>
      <t xml:space="preserve">транспортного травматизма, профилактике </t>
    </r>
    <r>
      <rPr>
        <b/>
        <sz val="11"/>
        <rFont val="Arial Cyr"/>
        <family val="0"/>
      </rPr>
      <t>правонару</t>
    </r>
    <r>
      <rPr>
        <sz val="11"/>
        <rFont val="Arial Cyr"/>
        <family val="0"/>
      </rPr>
      <t>-</t>
    </r>
  </si>
  <si>
    <r>
      <t>шений</t>
    </r>
    <r>
      <rPr>
        <sz val="11"/>
        <rFont val="Arial Cyr"/>
        <family val="0"/>
      </rPr>
      <t xml:space="preserve"> и профилактике терроризма и экстремизма</t>
    </r>
  </si>
  <si>
    <t>Другие вопросы в области физической культуры и спорта</t>
  </si>
  <si>
    <t>Создание условий для развития на территории муниципального</t>
  </si>
  <si>
    <t>образования массовой физическоц культуры и спорта</t>
  </si>
  <si>
    <t>Организация и проведение местных и участие в организации и</t>
  </si>
  <si>
    <t>проведении городских праздничных и иных зрелищных меропр_й</t>
  </si>
  <si>
    <t>П Р О Е К Т</t>
  </si>
  <si>
    <t>п р о е к т</t>
  </si>
  <si>
    <t>П Р О Е К Е 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</si>
</sst>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;[Red]0"/>
    <numFmt numFmtId="176" formatCode="[$-FC19]d\ mmmm\ yyyy\ &quot;г.&quot;"/>
    <numFmt numFmtId="177" formatCode="0.00;[Red]0.00"/>
    <numFmt numFmtId="178" formatCode="0.0;[Red]0.0"/>
    <numFmt numFmtId="179" formatCode="0.000000"/>
    <numFmt numFmtId="180" formatCode="0.00000"/>
    <numFmt numFmtId="181" formatCode="#,##0.0"/>
  </numFmts>
  <fonts count="78"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8"/>
      <name val="Arial"/>
      <family val="0"/>
    </font>
    <font>
      <i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b/>
      <sz val="9"/>
      <name val="Arial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7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b/>
      <i/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b/>
      <sz val="8"/>
      <name val="Arial"/>
      <family val="0"/>
    </font>
    <font>
      <b/>
      <i/>
      <sz val="11"/>
      <name val="Arial Cyr"/>
      <family val="0"/>
    </font>
    <font>
      <b/>
      <i/>
      <sz val="14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i/>
      <sz val="7"/>
      <name val="Arial Cyr"/>
      <family val="0"/>
    </font>
    <font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2"/>
      <name val="Arial Cyr"/>
      <family val="0"/>
    </font>
    <font>
      <b/>
      <i/>
      <sz val="12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12"/>
      <name val="Arial"/>
      <family val="2"/>
    </font>
    <font>
      <b/>
      <sz val="10.5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1"/>
      <name val="Arial"/>
      <family val="0"/>
    </font>
    <font>
      <b/>
      <i/>
      <sz val="8"/>
      <color indexed="23"/>
      <name val="Arial Cyr"/>
      <family val="2"/>
    </font>
    <font>
      <i/>
      <sz val="8"/>
      <color indexed="23"/>
      <name val="Arial Cyr"/>
      <family val="2"/>
    </font>
    <font>
      <i/>
      <sz val="12"/>
      <color indexed="12"/>
      <name val="Times New Roman"/>
      <family val="1"/>
    </font>
    <font>
      <sz val="12"/>
      <name val="Times New Roman"/>
      <family val="1"/>
    </font>
    <font>
      <i/>
      <sz val="8"/>
      <color indexed="63"/>
      <name val="Arial Cyr"/>
      <family val="0"/>
    </font>
    <font>
      <i/>
      <sz val="9"/>
      <color indexed="63"/>
      <name val="Arial Cyr"/>
      <family val="0"/>
    </font>
    <font>
      <i/>
      <sz val="10"/>
      <name val="Times New Roman"/>
      <family val="1"/>
    </font>
    <font>
      <b/>
      <i/>
      <sz val="11"/>
      <color indexed="17"/>
      <name val="Arial"/>
      <family val="2"/>
    </font>
    <font>
      <i/>
      <sz val="8"/>
      <color indexed="58"/>
      <name val="Arial Cyr"/>
      <family val="0"/>
    </font>
    <font>
      <i/>
      <sz val="9"/>
      <color indexed="10"/>
      <name val="Arial Cyr"/>
      <family val="0"/>
    </font>
    <font>
      <b/>
      <i/>
      <sz val="10.5"/>
      <name val="Arial Cyr"/>
      <family val="0"/>
    </font>
    <font>
      <sz val="10"/>
      <color indexed="60"/>
      <name val="Arial Cyr"/>
      <family val="0"/>
    </font>
    <font>
      <sz val="8"/>
      <color indexed="60"/>
      <name val="Arial Cyr"/>
      <family val="0"/>
    </font>
    <font>
      <i/>
      <sz val="8"/>
      <color indexed="60"/>
      <name val="Arial Cyr"/>
      <family val="0"/>
    </font>
    <font>
      <b/>
      <sz val="10"/>
      <color indexed="16"/>
      <name val="Arial Cyr"/>
      <family val="0"/>
    </font>
    <font>
      <b/>
      <i/>
      <sz val="9"/>
      <color indexed="16"/>
      <name val="Arial Cyr"/>
      <family val="0"/>
    </font>
    <font>
      <b/>
      <i/>
      <sz val="8"/>
      <color indexed="16"/>
      <name val="Arial Cyr"/>
      <family val="0"/>
    </font>
    <font>
      <b/>
      <i/>
      <sz val="16"/>
      <name val="Arial Cyr"/>
      <family val="0"/>
    </font>
    <font>
      <i/>
      <sz val="12"/>
      <name val="Times New Roman"/>
      <family val="1"/>
    </font>
    <font>
      <b/>
      <i/>
      <sz val="9"/>
      <name val="Arial"/>
      <family val="2"/>
    </font>
    <font>
      <b/>
      <i/>
      <sz val="9"/>
      <name val="Times New Roman"/>
      <family val="1"/>
    </font>
    <font>
      <i/>
      <sz val="9.5"/>
      <name val="Arial Cyr"/>
      <family val="0"/>
    </font>
    <font>
      <b/>
      <sz val="10"/>
      <color indexed="12"/>
      <name val="Arial Cyr"/>
      <family val="0"/>
    </font>
    <font>
      <b/>
      <i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3" fontId="2" fillId="0" borderId="5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0" fillId="0" borderId="6" xfId="0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Border="1" applyAlignment="1">
      <alignment/>
    </xf>
    <xf numFmtId="0" fontId="9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6" xfId="0" applyFont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49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12" fillId="0" borderId="7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" fontId="7" fillId="0" borderId="7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0" fillId="0" borderId="7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7" fillId="0" borderId="2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16" fontId="7" fillId="0" borderId="4" xfId="0" applyNumberFormat="1" applyFont="1" applyBorder="1" applyAlignment="1">
      <alignment horizontal="center"/>
    </xf>
    <xf numFmtId="16" fontId="7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5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7" fillId="0" borderId="6" xfId="0" applyFont="1" applyFill="1" applyBorder="1" applyAlignment="1">
      <alignment/>
    </xf>
    <xf numFmtId="0" fontId="12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3" fontId="2" fillId="0" borderId="8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49" fontId="2" fillId="0" borderId="2" xfId="0" applyNumberFormat="1" applyFont="1" applyFill="1" applyBorder="1" applyAlignment="1">
      <alignment horizontal="right"/>
    </xf>
    <xf numFmtId="16" fontId="2" fillId="0" borderId="4" xfId="0" applyNumberFormat="1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6" fontId="12" fillId="0" borderId="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" fontId="7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" fontId="2" fillId="0" borderId="5" xfId="0" applyNumberFormat="1" applyFont="1" applyBorder="1" applyAlignment="1">
      <alignment horizontal="center"/>
    </xf>
    <xf numFmtId="0" fontId="4" fillId="0" borderId="8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7" fillId="0" borderId="5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49" fontId="12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49" fontId="4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/>
    </xf>
    <xf numFmtId="49" fontId="4" fillId="0" borderId="8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" fontId="0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16" fontId="12" fillId="0" borderId="2" xfId="0" applyNumberFormat="1" applyFont="1" applyFill="1" applyBorder="1" applyAlignment="1">
      <alignment horizontal="center"/>
    </xf>
    <xf numFmtId="16" fontId="12" fillId="0" borderId="4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right"/>
    </xf>
    <xf numFmtId="49" fontId="7" fillId="0" borderId="8" xfId="0" applyNumberFormat="1" applyFont="1" applyBorder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14" fontId="2" fillId="0" borderId="5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4" fontId="17" fillId="0" borderId="4" xfId="0" applyNumberFormat="1" applyFont="1" applyBorder="1" applyAlignment="1">
      <alignment horizontal="center"/>
    </xf>
    <xf numFmtId="2" fontId="7" fillId="0" borderId="0" xfId="20" applyNumberFormat="1" applyFont="1" applyAlignment="1">
      <alignment/>
    </xf>
    <xf numFmtId="0" fontId="4" fillId="0" borderId="5" xfId="0" applyFont="1" applyBorder="1" applyAlignment="1">
      <alignment/>
    </xf>
    <xf numFmtId="0" fontId="20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164" fontId="22" fillId="0" borderId="4" xfId="0" applyNumberFormat="1" applyFont="1" applyFill="1" applyBorder="1" applyAlignment="1">
      <alignment horizontal="right"/>
    </xf>
    <xf numFmtId="164" fontId="22" fillId="0" borderId="5" xfId="0" applyNumberFormat="1" applyFont="1" applyFill="1" applyBorder="1" applyAlignment="1">
      <alignment horizontal="right"/>
    </xf>
    <xf numFmtId="164" fontId="23" fillId="0" borderId="5" xfId="0" applyNumberFormat="1" applyFont="1" applyFill="1" applyBorder="1" applyAlignment="1">
      <alignment horizontal="right"/>
    </xf>
    <xf numFmtId="164" fontId="23" fillId="0" borderId="4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" xfId="0" applyFont="1" applyFill="1" applyBorder="1" applyAlignment="1">
      <alignment/>
    </xf>
    <xf numFmtId="0" fontId="23" fillId="0" borderId="3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2" fillId="0" borderId="5" xfId="0" applyFont="1" applyFill="1" applyBorder="1" applyAlignment="1">
      <alignment/>
    </xf>
    <xf numFmtId="0" fontId="22" fillId="0" borderId="4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7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22" fillId="0" borderId="6" xfId="0" applyFont="1" applyFill="1" applyBorder="1" applyAlignment="1">
      <alignment/>
    </xf>
    <xf numFmtId="0" fontId="26" fillId="0" borderId="0" xfId="0" applyFont="1" applyAlignment="1">
      <alignment/>
    </xf>
    <xf numFmtId="49" fontId="12" fillId="0" borderId="9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2" fillId="0" borderId="3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3" fillId="0" borderId="1" xfId="0" applyFont="1" applyBorder="1" applyAlignment="1">
      <alignment/>
    </xf>
    <xf numFmtId="0" fontId="23" fillId="0" borderId="6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13" xfId="0" applyFont="1" applyFill="1" applyBorder="1" applyAlignment="1">
      <alignment/>
    </xf>
    <xf numFmtId="0" fontId="0" fillId="0" borderId="4" xfId="0" applyBorder="1" applyAlignment="1">
      <alignment/>
    </xf>
    <xf numFmtId="0" fontId="22" fillId="0" borderId="14" xfId="0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7" xfId="0" applyFont="1" applyBorder="1" applyAlignment="1">
      <alignment/>
    </xf>
    <xf numFmtId="175" fontId="0" fillId="0" borderId="7" xfId="0" applyNumberFormat="1" applyBorder="1" applyAlignment="1">
      <alignment/>
    </xf>
    <xf numFmtId="164" fontId="0" fillId="0" borderId="7" xfId="0" applyNumberFormat="1" applyBorder="1" applyAlignment="1">
      <alignment horizontal="center"/>
    </xf>
    <xf numFmtId="0" fontId="28" fillId="0" borderId="5" xfId="0" applyFont="1" applyBorder="1" applyAlignment="1">
      <alignment horizontal="center"/>
    </xf>
    <xf numFmtId="175" fontId="0" fillId="0" borderId="0" xfId="0" applyNumberFormat="1" applyAlignment="1">
      <alignment/>
    </xf>
    <xf numFmtId="0" fontId="8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32" fillId="0" borderId="7" xfId="0" applyFont="1" applyBorder="1" applyAlignment="1">
      <alignment/>
    </xf>
    <xf numFmtId="0" fontId="29" fillId="0" borderId="7" xfId="0" applyFont="1" applyBorder="1" applyAlignment="1">
      <alignment horizontal="right"/>
    </xf>
    <xf numFmtId="0" fontId="29" fillId="0" borderId="7" xfId="0" applyFont="1" applyBorder="1" applyAlignment="1">
      <alignment horizontal="left"/>
    </xf>
    <xf numFmtId="175" fontId="4" fillId="0" borderId="7" xfId="0" applyNumberFormat="1" applyFont="1" applyBorder="1" applyAlignment="1">
      <alignment/>
    </xf>
    <xf numFmtId="0" fontId="29" fillId="0" borderId="4" xfId="0" applyFont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0" fontId="31" fillId="0" borderId="9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8" fillId="0" borderId="7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/>
    </xf>
    <xf numFmtId="0" fontId="34" fillId="0" borderId="0" xfId="0" applyFont="1" applyAlignment="1">
      <alignment/>
    </xf>
    <xf numFmtId="0" fontId="4" fillId="0" borderId="9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12" fillId="0" borderId="2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49" fontId="12" fillId="0" borderId="5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2" fillId="0" borderId="13" xfId="0" applyFont="1" applyFill="1" applyBorder="1" applyAlignment="1">
      <alignment/>
    </xf>
    <xf numFmtId="0" fontId="18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8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9" xfId="0" applyFont="1" applyBorder="1" applyAlignment="1">
      <alignment/>
    </xf>
    <xf numFmtId="0" fontId="39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28" fillId="0" borderId="6" xfId="0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1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3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2" fillId="0" borderId="6" xfId="0" applyFont="1" applyBorder="1" applyAlignment="1">
      <alignment/>
    </xf>
    <xf numFmtId="0" fontId="2" fillId="0" borderId="10" xfId="0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7" fillId="0" borderId="8" xfId="0" applyNumberFormat="1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12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2" fillId="0" borderId="15" xfId="0" applyFont="1" applyFill="1" applyBorder="1" applyAlignment="1">
      <alignment/>
    </xf>
    <xf numFmtId="0" fontId="23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6" fontId="10" fillId="0" borderId="5" xfId="0" applyNumberFormat="1" applyFont="1" applyFill="1" applyBorder="1" applyAlignment="1">
      <alignment horizontal="center"/>
    </xf>
    <xf numFmtId="14" fontId="12" fillId="0" borderId="2" xfId="0" applyNumberFormat="1" applyFont="1" applyFill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" fontId="2" fillId="0" borderId="7" xfId="0" applyNumberFormat="1" applyFont="1" applyBorder="1" applyAlignment="1">
      <alignment horizontal="center"/>
    </xf>
    <xf numFmtId="16" fontId="10" fillId="0" borderId="2" xfId="0" applyNumberFormat="1" applyFont="1" applyBorder="1" applyAlignment="1">
      <alignment horizontal="center"/>
    </xf>
    <xf numFmtId="16" fontId="10" fillId="0" borderId="4" xfId="0" applyNumberFormat="1" applyFont="1" applyBorder="1" applyAlignment="1">
      <alignment horizontal="center"/>
    </xf>
    <xf numFmtId="16" fontId="10" fillId="0" borderId="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/>
    </xf>
    <xf numFmtId="0" fontId="31" fillId="0" borderId="2" xfId="0" applyFont="1" applyBorder="1" applyAlignment="1">
      <alignment/>
    </xf>
    <xf numFmtId="0" fontId="31" fillId="0" borderId="8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1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6" xfId="0" applyFont="1" applyBorder="1" applyAlignment="1">
      <alignment/>
    </xf>
    <xf numFmtId="164" fontId="31" fillId="0" borderId="5" xfId="0" applyNumberFormat="1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3" fillId="0" borderId="2" xfId="0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43" fillId="0" borderId="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3" fillId="0" borderId="4" xfId="0" applyFont="1" applyBorder="1" applyAlignment="1">
      <alignment/>
    </xf>
    <xf numFmtId="0" fontId="3" fillId="0" borderId="15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1" fillId="0" borderId="15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14" xfId="0" applyFont="1" applyFill="1" applyBorder="1" applyAlignment="1">
      <alignment/>
    </xf>
    <xf numFmtId="0" fontId="22" fillId="0" borderId="4" xfId="0" applyFont="1" applyBorder="1" applyAlignment="1">
      <alignment horizontal="center"/>
    </xf>
    <xf numFmtId="16" fontId="10" fillId="0" borderId="2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left"/>
    </xf>
    <xf numFmtId="0" fontId="23" fillId="0" borderId="2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49" fontId="12" fillId="0" borderId="2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7" xfId="0" applyFont="1" applyBorder="1" applyAlignment="1">
      <alignment horizontal="center"/>
    </xf>
    <xf numFmtId="0" fontId="46" fillId="0" borderId="0" xfId="0" applyFont="1" applyAlignment="1">
      <alignment/>
    </xf>
    <xf numFmtId="0" fontId="48" fillId="0" borderId="2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6" fillId="2" borderId="18" xfId="0" applyFont="1" applyFill="1" applyBorder="1" applyAlignment="1">
      <alignment/>
    </xf>
    <xf numFmtId="0" fontId="46" fillId="0" borderId="9" xfId="0" applyFont="1" applyBorder="1" applyAlignment="1">
      <alignment/>
    </xf>
    <xf numFmtId="0" fontId="46" fillId="0" borderId="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6" fillId="0" borderId="3" xfId="0" applyFont="1" applyBorder="1" applyAlignment="1">
      <alignment/>
    </xf>
    <xf numFmtId="0" fontId="46" fillId="0" borderId="8" xfId="0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164" fontId="46" fillId="0" borderId="7" xfId="0" applyNumberFormat="1" applyFont="1" applyBorder="1" applyAlignment="1">
      <alignment horizontal="center"/>
    </xf>
    <xf numFmtId="0" fontId="50" fillId="0" borderId="9" xfId="0" applyFont="1" applyBorder="1" applyAlignment="1">
      <alignment horizontal="left"/>
    </xf>
    <xf numFmtId="0" fontId="50" fillId="0" borderId="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5" fillId="0" borderId="9" xfId="0" applyFont="1" applyBorder="1" applyAlignment="1">
      <alignment/>
    </xf>
    <xf numFmtId="0" fontId="45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0" fillId="0" borderId="7" xfId="0" applyBorder="1" applyAlignment="1">
      <alignment horizontal="left"/>
    </xf>
    <xf numFmtId="177" fontId="45" fillId="0" borderId="7" xfId="0" applyNumberFormat="1" applyFont="1" applyBorder="1" applyAlignment="1">
      <alignment horizontal="center"/>
    </xf>
    <xf numFmtId="177" fontId="46" fillId="0" borderId="4" xfId="0" applyNumberFormat="1" applyFont="1" applyBorder="1" applyAlignment="1">
      <alignment horizontal="center"/>
    </xf>
    <xf numFmtId="177" fontId="46" fillId="0" borderId="7" xfId="0" applyNumberFormat="1" applyFont="1" applyBorder="1" applyAlignment="1">
      <alignment horizontal="center"/>
    </xf>
    <xf numFmtId="177" fontId="51" fillId="0" borderId="7" xfId="0" applyNumberFormat="1" applyFont="1" applyBorder="1" applyAlignment="1">
      <alignment horizontal="center"/>
    </xf>
    <xf numFmtId="177" fontId="46" fillId="0" borderId="0" xfId="0" applyNumberFormat="1" applyFont="1" applyAlignment="1">
      <alignment horizontal="center"/>
    </xf>
    <xf numFmtId="177" fontId="52" fillId="0" borderId="7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3" fillId="0" borderId="7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30" fillId="0" borderId="7" xfId="0" applyFont="1" applyBorder="1" applyAlignment="1">
      <alignment/>
    </xf>
    <xf numFmtId="0" fontId="8" fillId="0" borderId="22" xfId="0" applyFont="1" applyBorder="1" applyAlignment="1">
      <alignment horizontal="center"/>
    </xf>
    <xf numFmtId="177" fontId="0" fillId="0" borderId="0" xfId="0" applyNumberFormat="1" applyAlignment="1">
      <alignment/>
    </xf>
    <xf numFmtId="0" fontId="45" fillId="3" borderId="1" xfId="0" applyFont="1" applyFill="1" applyBorder="1" applyAlignment="1">
      <alignment horizontal="center"/>
    </xf>
    <xf numFmtId="0" fontId="46" fillId="3" borderId="18" xfId="0" applyFont="1" applyFill="1" applyBorder="1" applyAlignment="1">
      <alignment/>
    </xf>
    <xf numFmtId="0" fontId="46" fillId="3" borderId="3" xfId="0" applyFont="1" applyFill="1" applyBorder="1" applyAlignment="1">
      <alignment/>
    </xf>
    <xf numFmtId="0" fontId="46" fillId="3" borderId="23" xfId="0" applyFont="1" applyFill="1" applyBorder="1" applyAlignment="1">
      <alignment horizontal="center"/>
    </xf>
    <xf numFmtId="0" fontId="46" fillId="3" borderId="0" xfId="0" applyFont="1" applyFill="1" applyAlignment="1">
      <alignment/>
    </xf>
    <xf numFmtId="10" fontId="46" fillId="3" borderId="22" xfId="0" applyNumberFormat="1" applyFont="1" applyFill="1" applyBorder="1" applyAlignment="1">
      <alignment horizontal="center"/>
    </xf>
    <xf numFmtId="177" fontId="46" fillId="3" borderId="12" xfId="0" applyNumberFormat="1" applyFont="1" applyFill="1" applyBorder="1" applyAlignment="1">
      <alignment horizontal="center"/>
    </xf>
    <xf numFmtId="177" fontId="46" fillId="3" borderId="24" xfId="0" applyNumberFormat="1" applyFont="1" applyFill="1" applyBorder="1" applyAlignment="1">
      <alignment horizontal="center"/>
    </xf>
    <xf numFmtId="177" fontId="45" fillId="3" borderId="12" xfId="0" applyNumberFormat="1" applyFont="1" applyFill="1" applyBorder="1" applyAlignment="1">
      <alignment horizontal="center"/>
    </xf>
    <xf numFmtId="177" fontId="51" fillId="3" borderId="12" xfId="0" applyNumberFormat="1" applyFont="1" applyFill="1" applyBorder="1" applyAlignment="1">
      <alignment horizontal="center"/>
    </xf>
    <xf numFmtId="177" fontId="46" fillId="3" borderId="0" xfId="0" applyNumberFormat="1" applyFont="1" applyFill="1" applyAlignment="1">
      <alignment horizontal="center"/>
    </xf>
    <xf numFmtId="177" fontId="46" fillId="3" borderId="23" xfId="0" applyNumberFormat="1" applyFont="1" applyFill="1" applyBorder="1" applyAlignment="1">
      <alignment horizontal="center"/>
    </xf>
    <xf numFmtId="177" fontId="46" fillId="3" borderId="25" xfId="0" applyNumberFormat="1" applyFont="1" applyFill="1" applyBorder="1" applyAlignment="1">
      <alignment horizontal="center"/>
    </xf>
    <xf numFmtId="177" fontId="45" fillId="3" borderId="22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2" xfId="0" applyFill="1" applyBorder="1" applyAlignment="1">
      <alignment horizontal="center"/>
    </xf>
    <xf numFmtId="175" fontId="0" fillId="3" borderId="12" xfId="0" applyNumberFormat="1" applyFill="1" applyBorder="1" applyAlignment="1">
      <alignment horizontal="center"/>
    </xf>
    <xf numFmtId="175" fontId="23" fillId="3" borderId="12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75" fontId="4" fillId="3" borderId="6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75" fontId="4" fillId="3" borderId="12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175" fontId="0" fillId="3" borderId="0" xfId="0" applyNumberFormat="1" applyFill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175" fontId="0" fillId="3" borderId="12" xfId="0" applyNumberFormat="1" applyFill="1" applyBorder="1" applyAlignment="1">
      <alignment/>
    </xf>
    <xf numFmtId="0" fontId="4" fillId="3" borderId="7" xfId="0" applyFont="1" applyFill="1" applyBorder="1" applyAlignment="1">
      <alignment/>
    </xf>
    <xf numFmtId="175" fontId="4" fillId="3" borderId="7" xfId="0" applyNumberFormat="1" applyFont="1" applyFill="1" applyBorder="1" applyAlignment="1">
      <alignment/>
    </xf>
    <xf numFmtId="2" fontId="22" fillId="0" borderId="4" xfId="0" applyNumberFormat="1" applyFont="1" applyFill="1" applyBorder="1" applyAlignment="1">
      <alignment horizontal="right"/>
    </xf>
    <xf numFmtId="2" fontId="6" fillId="0" borderId="7" xfId="0" applyNumberFormat="1" applyFont="1" applyFill="1" applyBorder="1" applyAlignment="1">
      <alignment horizontal="right"/>
    </xf>
    <xf numFmtId="0" fontId="23" fillId="3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3" borderId="2" xfId="0" applyFont="1" applyFill="1" applyBorder="1" applyAlignment="1">
      <alignment horizontal="center"/>
    </xf>
    <xf numFmtId="0" fontId="23" fillId="3" borderId="13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16" fontId="10" fillId="3" borderId="2" xfId="0" applyNumberFormat="1" applyFont="1" applyFill="1" applyBorder="1" applyAlignment="1">
      <alignment horizontal="center"/>
    </xf>
    <xf numFmtId="0" fontId="44" fillId="3" borderId="11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49" fontId="2" fillId="3" borderId="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44" fillId="3" borderId="15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49" fontId="2" fillId="3" borderId="9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7" fillId="3" borderId="7" xfId="0" applyFont="1" applyFill="1" applyBorder="1" applyAlignment="1">
      <alignment/>
    </xf>
    <xf numFmtId="49" fontId="2" fillId="3" borderId="10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right"/>
    </xf>
    <xf numFmtId="0" fontId="7" fillId="3" borderId="9" xfId="0" applyFont="1" applyFill="1" applyBorder="1" applyAlignment="1">
      <alignment/>
    </xf>
    <xf numFmtId="49" fontId="7" fillId="3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right"/>
    </xf>
    <xf numFmtId="49" fontId="7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right"/>
    </xf>
    <xf numFmtId="49" fontId="24" fillId="3" borderId="14" xfId="0" applyNumberFormat="1" applyFont="1" applyFill="1" applyBorder="1" applyAlignment="1">
      <alignment horizontal="right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/>
    </xf>
    <xf numFmtId="0" fontId="13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2" fillId="3" borderId="8" xfId="0" applyFont="1" applyFill="1" applyBorder="1" applyAlignment="1">
      <alignment/>
    </xf>
    <xf numFmtId="0" fontId="7" fillId="3" borderId="1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2" fillId="0" borderId="2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21" fillId="0" borderId="9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Alignment="1">
      <alignment horizontal="center"/>
    </xf>
    <xf numFmtId="164" fontId="22" fillId="0" borderId="5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64" fontId="23" fillId="0" borderId="7" xfId="0" applyNumberFormat="1" applyFont="1" applyBorder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4" fontId="23" fillId="0" borderId="2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164" fontId="54" fillId="0" borderId="5" xfId="0" applyNumberFormat="1" applyFont="1" applyBorder="1" applyAlignment="1">
      <alignment horizontal="center"/>
    </xf>
    <xf numFmtId="164" fontId="54" fillId="0" borderId="2" xfId="0" applyNumberFormat="1" applyFont="1" applyBorder="1" applyAlignment="1">
      <alignment horizontal="center"/>
    </xf>
    <xf numFmtId="1" fontId="55" fillId="0" borderId="2" xfId="0" applyNumberFormat="1" applyFont="1" applyBorder="1" applyAlignment="1">
      <alignment horizontal="center"/>
    </xf>
    <xf numFmtId="0" fontId="55" fillId="0" borderId="5" xfId="0" applyFont="1" applyBorder="1" applyAlignment="1">
      <alignment horizontal="center"/>
    </xf>
    <xf numFmtId="164" fontId="55" fillId="0" borderId="2" xfId="0" applyNumberFormat="1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164" fontId="54" fillId="0" borderId="6" xfId="0" applyNumberFormat="1" applyFont="1" applyBorder="1" applyAlignment="1">
      <alignment horizontal="center"/>
    </xf>
    <xf numFmtId="0" fontId="54" fillId="0" borderId="6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164" fontId="54" fillId="0" borderId="4" xfId="0" applyNumberFormat="1" applyFont="1" applyBorder="1" applyAlignment="1">
      <alignment horizontal="center"/>
    </xf>
    <xf numFmtId="0" fontId="54" fillId="0" borderId="7" xfId="0" applyFont="1" applyBorder="1" applyAlignment="1">
      <alignment horizontal="center"/>
    </xf>
    <xf numFmtId="0" fontId="54" fillId="0" borderId="5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164" fontId="54" fillId="0" borderId="15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57" fillId="0" borderId="7" xfId="0" applyFont="1" applyBorder="1" applyAlignment="1">
      <alignment/>
    </xf>
    <xf numFmtId="0" fontId="57" fillId="0" borderId="7" xfId="0" applyFont="1" applyFill="1" applyBorder="1" applyAlignment="1">
      <alignment/>
    </xf>
    <xf numFmtId="0" fontId="12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64" fontId="8" fillId="0" borderId="7" xfId="0" applyNumberFormat="1" applyFont="1" applyBorder="1" applyAlignment="1">
      <alignment/>
    </xf>
    <xf numFmtId="178" fontId="8" fillId="0" borderId="7" xfId="0" applyNumberFormat="1" applyFont="1" applyBorder="1" applyAlignment="1">
      <alignment/>
    </xf>
    <xf numFmtId="178" fontId="30" fillId="0" borderId="7" xfId="0" applyNumberFormat="1" applyFont="1" applyBorder="1" applyAlignment="1">
      <alignment/>
    </xf>
    <xf numFmtId="0" fontId="36" fillId="0" borderId="0" xfId="0" applyFont="1" applyAlignment="1">
      <alignment/>
    </xf>
    <xf numFmtId="177" fontId="36" fillId="0" borderId="0" xfId="0" applyNumberFormat="1" applyFont="1" applyBorder="1" applyAlignment="1">
      <alignment/>
    </xf>
    <xf numFmtId="164" fontId="22" fillId="0" borderId="14" xfId="0" applyNumberFormat="1" applyFont="1" applyBorder="1" applyAlignment="1">
      <alignment horizontal="center"/>
    </xf>
    <xf numFmtId="0" fontId="58" fillId="0" borderId="0" xfId="0" applyFont="1" applyAlignment="1">
      <alignment/>
    </xf>
    <xf numFmtId="49" fontId="36" fillId="0" borderId="2" xfId="0" applyNumberFormat="1" applyFont="1" applyFill="1" applyBorder="1" applyAlignment="1">
      <alignment horizontal="center"/>
    </xf>
    <xf numFmtId="0" fontId="36" fillId="0" borderId="7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49" fontId="13" fillId="0" borderId="7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2" xfId="0" applyFont="1" applyFill="1" applyBorder="1" applyAlignment="1">
      <alignment horizontal="center"/>
    </xf>
    <xf numFmtId="0" fontId="60" fillId="0" borderId="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164" fontId="62" fillId="0" borderId="0" xfId="0" applyNumberFormat="1" applyFont="1" applyAlignment="1">
      <alignment/>
    </xf>
    <xf numFmtId="0" fontId="6" fillId="0" borderId="15" xfId="0" applyFont="1" applyFill="1" applyBorder="1" applyAlignment="1">
      <alignment horizontal="center"/>
    </xf>
    <xf numFmtId="0" fontId="6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49" fontId="7" fillId="3" borderId="5" xfId="0" applyNumberFormat="1" applyFont="1" applyFill="1" applyBorder="1" applyAlignment="1">
      <alignment horizontal="center"/>
    </xf>
    <xf numFmtId="0" fontId="44" fillId="3" borderId="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14" fontId="13" fillId="3" borderId="5" xfId="0" applyNumberFormat="1" applyFont="1" applyFill="1" applyBorder="1" applyAlignment="1">
      <alignment horizontal="center"/>
    </xf>
    <xf numFmtId="0" fontId="24" fillId="3" borderId="13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164" fontId="61" fillId="0" borderId="0" xfId="0" applyNumberFormat="1" applyFont="1" applyBorder="1" applyAlignment="1">
      <alignment horizontal="right" vertical="top" wrapText="1"/>
    </xf>
    <xf numFmtId="164" fontId="56" fillId="0" borderId="0" xfId="0" applyNumberFormat="1" applyFont="1" applyBorder="1" applyAlignment="1">
      <alignment horizontal="right" vertical="top" wrapText="1"/>
    </xf>
    <xf numFmtId="0" fontId="66" fillId="0" borderId="1" xfId="0" applyFont="1" applyFill="1" applyBorder="1" applyAlignment="1">
      <alignment/>
    </xf>
    <xf numFmtId="49" fontId="66" fillId="0" borderId="2" xfId="0" applyNumberFormat="1" applyFont="1" applyFill="1" applyBorder="1" applyAlignment="1">
      <alignment horizontal="center"/>
    </xf>
    <xf numFmtId="0" fontId="66" fillId="0" borderId="8" xfId="0" applyFont="1" applyFill="1" applyBorder="1" applyAlignment="1">
      <alignment horizontal="center"/>
    </xf>
    <xf numFmtId="0" fontId="66" fillId="0" borderId="14" xfId="0" applyFont="1" applyFill="1" applyBorder="1" applyAlignment="1">
      <alignment horizontal="center"/>
    </xf>
    <xf numFmtId="0" fontId="66" fillId="0" borderId="6" xfId="0" applyFont="1" applyFill="1" applyBorder="1" applyAlignment="1">
      <alignment/>
    </xf>
    <xf numFmtId="49" fontId="66" fillId="0" borderId="5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6" fillId="0" borderId="3" xfId="0" applyFont="1" applyFill="1" applyBorder="1" applyAlignment="1">
      <alignment/>
    </xf>
    <xf numFmtId="49" fontId="66" fillId="0" borderId="4" xfId="0" applyNumberFormat="1" applyFont="1" applyFill="1" applyBorder="1" applyAlignment="1">
      <alignment horizontal="center"/>
    </xf>
    <xf numFmtId="0" fontId="66" fillId="0" borderId="9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4" fillId="3" borderId="7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/>
    </xf>
    <xf numFmtId="49" fontId="67" fillId="0" borderId="2" xfId="0" applyNumberFormat="1" applyFont="1" applyFill="1" applyBorder="1" applyAlignment="1">
      <alignment horizontal="center"/>
    </xf>
    <xf numFmtId="0" fontId="22" fillId="3" borderId="9" xfId="0" applyFont="1" applyFill="1" applyBorder="1" applyAlignment="1">
      <alignment/>
    </xf>
    <xf numFmtId="49" fontId="7" fillId="3" borderId="9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2" fillId="3" borderId="5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10" fillId="3" borderId="5" xfId="0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49" fontId="12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7" fillId="3" borderId="20" xfId="0" applyFont="1" applyFill="1" applyBorder="1" applyAlignment="1">
      <alignment/>
    </xf>
    <xf numFmtId="49" fontId="7" fillId="3" borderId="17" xfId="0" applyNumberFormat="1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right"/>
    </xf>
    <xf numFmtId="0" fontId="69" fillId="3" borderId="11" xfId="0" applyFont="1" applyFill="1" applyBorder="1" applyAlignment="1">
      <alignment/>
    </xf>
    <xf numFmtId="0" fontId="69" fillId="0" borderId="8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9" xfId="0" applyFont="1" applyFill="1" applyBorder="1" applyAlignment="1">
      <alignment/>
    </xf>
    <xf numFmtId="0" fontId="69" fillId="3" borderId="8" xfId="0" applyFont="1" applyFill="1" applyBorder="1" applyAlignment="1">
      <alignment/>
    </xf>
    <xf numFmtId="0" fontId="69" fillId="3" borderId="0" xfId="0" applyFont="1" applyFill="1" applyBorder="1" applyAlignment="1">
      <alignment/>
    </xf>
    <xf numFmtId="0" fontId="69" fillId="3" borderId="0" xfId="0" applyFont="1" applyFill="1" applyBorder="1" applyAlignment="1">
      <alignment horizontal="left"/>
    </xf>
    <xf numFmtId="0" fontId="13" fillId="0" borderId="5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14" fontId="13" fillId="0" borderId="2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16" fontId="13" fillId="0" borderId="5" xfId="0" applyNumberFormat="1" applyFont="1" applyBorder="1" applyAlignment="1">
      <alignment horizontal="right"/>
    </xf>
    <xf numFmtId="2" fontId="4" fillId="0" borderId="2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7" xfId="0" applyFont="1" applyBorder="1" applyAlignment="1">
      <alignment/>
    </xf>
    <xf numFmtId="3" fontId="10" fillId="0" borderId="29" xfId="0" applyNumberFormat="1" applyFont="1" applyFill="1" applyBorder="1" applyAlignment="1">
      <alignment/>
    </xf>
    <xf numFmtId="1" fontId="4" fillId="0" borderId="27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12" fillId="0" borderId="30" xfId="0" applyFont="1" applyBorder="1" applyAlignment="1">
      <alignment/>
    </xf>
    <xf numFmtId="1" fontId="0" fillId="0" borderId="27" xfId="0" applyNumberFormat="1" applyFont="1" applyBorder="1" applyAlignment="1">
      <alignment horizontal="right"/>
    </xf>
    <xf numFmtId="0" fontId="10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2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12" fillId="0" borderId="27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27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29" xfId="0" applyFont="1" applyBorder="1" applyAlignment="1">
      <alignment/>
    </xf>
    <xf numFmtId="0" fontId="4" fillId="0" borderId="30" xfId="0" applyFont="1" applyFill="1" applyBorder="1" applyAlignment="1">
      <alignment/>
    </xf>
    <xf numFmtId="0" fontId="10" fillId="0" borderId="27" xfId="0" applyFont="1" applyBorder="1" applyAlignment="1">
      <alignment/>
    </xf>
    <xf numFmtId="0" fontId="4" fillId="0" borderId="31" xfId="0" applyFont="1" applyFill="1" applyBorder="1" applyAlignment="1">
      <alignment/>
    </xf>
    <xf numFmtId="0" fontId="10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9" xfId="0" applyFont="1" applyFill="1" applyBorder="1" applyAlignment="1">
      <alignment/>
    </xf>
    <xf numFmtId="0" fontId="4" fillId="0" borderId="35" xfId="0" applyFont="1" applyBorder="1" applyAlignment="1">
      <alignment/>
    </xf>
    <xf numFmtId="0" fontId="10" fillId="0" borderId="28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2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29" xfId="0" applyFont="1" applyFill="1" applyBorder="1" applyAlignment="1">
      <alignment/>
    </xf>
    <xf numFmtId="0" fontId="10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7" xfId="0" applyFont="1" applyFill="1" applyBorder="1" applyAlignment="1">
      <alignment/>
    </xf>
    <xf numFmtId="0" fontId="19" fillId="0" borderId="29" xfId="0" applyFont="1" applyBorder="1" applyAlignment="1">
      <alignment horizontal="right" wrapText="1"/>
    </xf>
    <xf numFmtId="0" fontId="4" fillId="0" borderId="28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36" xfId="0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2" fillId="0" borderId="28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7" xfId="0" applyFont="1" applyFill="1" applyBorder="1" applyAlignment="1">
      <alignment/>
    </xf>
    <xf numFmtId="164" fontId="4" fillId="0" borderId="36" xfId="0" applyNumberFormat="1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/>
    </xf>
    <xf numFmtId="164" fontId="7" fillId="0" borderId="7" xfId="0" applyNumberFormat="1" applyFont="1" applyFill="1" applyBorder="1" applyAlignment="1">
      <alignment horizontal="center"/>
    </xf>
    <xf numFmtId="16" fontId="4" fillId="0" borderId="27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10" fillId="0" borderId="38" xfId="0" applyFont="1" applyFill="1" applyBorder="1" applyAlignment="1">
      <alignment horizontal="right"/>
    </xf>
    <xf numFmtId="16" fontId="0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16" fontId="0" fillId="0" borderId="28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16" fontId="2" fillId="0" borderId="3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5" xfId="0" applyFont="1" applyFill="1" applyBorder="1" applyAlignment="1">
      <alignment horizontal="right"/>
    </xf>
    <xf numFmtId="16" fontId="7" fillId="0" borderId="27" xfId="0" applyNumberFormat="1" applyFont="1" applyBorder="1" applyAlignment="1">
      <alignment horizontal="center"/>
    </xf>
    <xf numFmtId="0" fontId="22" fillId="0" borderId="30" xfId="0" applyFont="1" applyFill="1" applyBorder="1" applyAlignment="1">
      <alignment/>
    </xf>
    <xf numFmtId="49" fontId="7" fillId="0" borderId="3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right"/>
    </xf>
    <xf numFmtId="16" fontId="7" fillId="0" borderId="28" xfId="0" applyNumberFormat="1" applyFont="1" applyBorder="1" applyAlignment="1">
      <alignment horizontal="center"/>
    </xf>
    <xf numFmtId="0" fontId="22" fillId="0" borderId="31" xfId="0" applyFont="1" applyFill="1" applyBorder="1" applyAlignment="1">
      <alignment/>
    </xf>
    <xf numFmtId="49" fontId="7" fillId="0" borderId="31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22" fillId="0" borderId="28" xfId="0" applyFont="1" applyFill="1" applyBorder="1" applyAlignment="1">
      <alignment/>
    </xf>
    <xf numFmtId="49" fontId="7" fillId="0" borderId="36" xfId="0" applyNumberFormat="1" applyFont="1" applyBorder="1" applyAlignment="1">
      <alignment horizontal="center"/>
    </xf>
    <xf numFmtId="0" fontId="7" fillId="0" borderId="28" xfId="0" applyFont="1" applyFill="1" applyBorder="1" applyAlignment="1">
      <alignment horizontal="right"/>
    </xf>
    <xf numFmtId="0" fontId="22" fillId="0" borderId="7" xfId="0" applyFont="1" applyFill="1" applyBorder="1" applyAlignment="1">
      <alignment/>
    </xf>
    <xf numFmtId="49" fontId="7" fillId="0" borderId="29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164" fontId="7" fillId="0" borderId="29" xfId="0" applyNumberFormat="1" applyFont="1" applyFill="1" applyBorder="1" applyAlignment="1">
      <alignment horizontal="right"/>
    </xf>
    <xf numFmtId="0" fontId="10" fillId="0" borderId="27" xfId="0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164" fontId="4" fillId="0" borderId="27" xfId="0" applyNumberFormat="1" applyFont="1" applyFill="1" applyBorder="1" applyAlignment="1">
      <alignment horizontal="right"/>
    </xf>
    <xf numFmtId="0" fontId="10" fillId="0" borderId="29" xfId="0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0" fontId="10" fillId="0" borderId="29" xfId="0" applyFont="1" applyFill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3" fillId="0" borderId="30" xfId="0" applyFont="1" applyFill="1" applyBorder="1" applyAlignment="1">
      <alignment/>
    </xf>
    <xf numFmtId="49" fontId="2" fillId="0" borderId="30" xfId="0" applyNumberFormat="1" applyFont="1" applyBorder="1" applyAlignment="1">
      <alignment horizontal="center"/>
    </xf>
    <xf numFmtId="164" fontId="2" fillId="0" borderId="38" xfId="0" applyNumberFormat="1" applyFont="1" applyFill="1" applyBorder="1" applyAlignment="1">
      <alignment horizontal="right"/>
    </xf>
    <xf numFmtId="164" fontId="7" fillId="0" borderId="38" xfId="0" applyNumberFormat="1" applyFont="1" applyFill="1" applyBorder="1" applyAlignment="1">
      <alignment horizontal="right"/>
    </xf>
    <xf numFmtId="0" fontId="7" fillId="0" borderId="28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164" fontId="7" fillId="0" borderId="28" xfId="0" applyNumberFormat="1" applyFont="1" applyFill="1" applyBorder="1" applyAlignment="1">
      <alignment horizontal="right"/>
    </xf>
    <xf numFmtId="16" fontId="7" fillId="0" borderId="7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12" fillId="0" borderId="28" xfId="0" applyFont="1" applyFill="1" applyBorder="1" applyAlignment="1">
      <alignment horizontal="right"/>
    </xf>
    <xf numFmtId="49" fontId="7" fillId="0" borderId="7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right"/>
    </xf>
    <xf numFmtId="16" fontId="2" fillId="0" borderId="27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2" fillId="0" borderId="36" xfId="0" applyFont="1" applyFill="1" applyBorder="1" applyAlignment="1">
      <alignment horizontal="right"/>
    </xf>
    <xf numFmtId="16" fontId="7" fillId="0" borderId="29" xfId="0" applyNumberFormat="1" applyFont="1" applyBorder="1" applyAlignment="1">
      <alignment horizontal="center"/>
    </xf>
    <xf numFmtId="0" fontId="12" fillId="0" borderId="35" xfId="0" applyFont="1" applyFill="1" applyBorder="1" applyAlignment="1">
      <alignment horizontal="right"/>
    </xf>
    <xf numFmtId="164" fontId="12" fillId="0" borderId="7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164" fontId="12" fillId="0" borderId="38" xfId="0" applyNumberFormat="1" applyFont="1" applyFill="1" applyBorder="1" applyAlignment="1">
      <alignment horizontal="right"/>
    </xf>
    <xf numFmtId="0" fontId="12" fillId="0" borderId="28" xfId="0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164" fontId="12" fillId="0" borderId="36" xfId="0" applyNumberFormat="1" applyFont="1" applyFill="1" applyBorder="1" applyAlignment="1">
      <alignment horizontal="right"/>
    </xf>
    <xf numFmtId="0" fontId="22" fillId="0" borderId="27" xfId="0" applyFont="1" applyFill="1" applyBorder="1" applyAlignment="1">
      <alignment/>
    </xf>
    <xf numFmtId="0" fontId="12" fillId="0" borderId="27" xfId="0" applyFont="1" applyFill="1" applyBorder="1" applyAlignment="1">
      <alignment horizontal="right"/>
    </xf>
    <xf numFmtId="16" fontId="7" fillId="0" borderId="32" xfId="0" applyNumberFormat="1" applyFont="1" applyBorder="1" applyAlignment="1">
      <alignment horizontal="center"/>
    </xf>
    <xf numFmtId="0" fontId="12" fillId="0" borderId="38" xfId="0" applyFont="1" applyFill="1" applyBorder="1" applyAlignment="1">
      <alignment horizontal="right"/>
    </xf>
    <xf numFmtId="16" fontId="7" fillId="0" borderId="34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164" fontId="4" fillId="0" borderId="35" xfId="0" applyNumberFormat="1" applyFont="1" applyFill="1" applyBorder="1" applyAlignment="1">
      <alignment horizontal="right"/>
    </xf>
    <xf numFmtId="164" fontId="12" fillId="0" borderId="35" xfId="0" applyNumberFormat="1" applyFont="1" applyFill="1" applyBorder="1" applyAlignment="1">
      <alignment horizontal="right"/>
    </xf>
    <xf numFmtId="0" fontId="10" fillId="0" borderId="28" xfId="0" applyFont="1" applyBorder="1" applyAlignment="1">
      <alignment horizontal="center"/>
    </xf>
    <xf numFmtId="16" fontId="10" fillId="0" borderId="33" xfId="0" applyNumberFormat="1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164" fontId="10" fillId="0" borderId="29" xfId="0" applyNumberFormat="1" applyFont="1" applyFill="1" applyBorder="1" applyAlignment="1">
      <alignment horizontal="right"/>
    </xf>
    <xf numFmtId="16" fontId="12" fillId="0" borderId="27" xfId="0" applyNumberFormat="1" applyFont="1" applyFill="1" applyBorder="1" applyAlignment="1">
      <alignment horizontal="center"/>
    </xf>
    <xf numFmtId="16" fontId="12" fillId="0" borderId="28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22" fillId="0" borderId="29" xfId="0" applyFont="1" applyFill="1" applyBorder="1" applyAlignment="1">
      <alignment/>
    </xf>
    <xf numFmtId="164" fontId="12" fillId="0" borderId="28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3" fillId="0" borderId="29" xfId="0" applyFont="1" applyFill="1" applyBorder="1" applyAlignment="1">
      <alignment/>
    </xf>
    <xf numFmtId="164" fontId="2" fillId="0" borderId="29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36" xfId="0" applyNumberFormat="1" applyFont="1" applyFill="1" applyBorder="1" applyAlignment="1">
      <alignment horizontal="right"/>
    </xf>
    <xf numFmtId="16" fontId="12" fillId="0" borderId="2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14" fontId="12" fillId="0" borderId="7" xfId="0" applyNumberFormat="1" applyFont="1" applyFill="1" applyBorder="1" applyAlignment="1">
      <alignment horizontal="center"/>
    </xf>
    <xf numFmtId="14" fontId="12" fillId="0" borderId="3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14" fontId="10" fillId="0" borderId="32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164" fontId="10" fillId="0" borderId="27" xfId="0" applyNumberFormat="1" applyFont="1" applyFill="1" applyBorder="1" applyAlignment="1">
      <alignment horizontal="right"/>
    </xf>
    <xf numFmtId="0" fontId="12" fillId="0" borderId="33" xfId="0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164" fontId="12" fillId="0" borderId="29" xfId="0" applyNumberFormat="1" applyFont="1" applyFill="1" applyBorder="1" applyAlignment="1">
      <alignment horizontal="right"/>
    </xf>
    <xf numFmtId="0" fontId="12" fillId="0" borderId="34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49" fontId="0" fillId="0" borderId="28" xfId="0" applyNumberFormat="1" applyFont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49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164" fontId="10" fillId="0" borderId="7" xfId="0" applyNumberFormat="1" applyFont="1" applyFill="1" applyBorder="1" applyAlignment="1">
      <alignment horizontal="right"/>
    </xf>
    <xf numFmtId="16" fontId="2" fillId="0" borderId="3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right"/>
    </xf>
    <xf numFmtId="164" fontId="4" fillId="0" borderId="38" xfId="0" applyNumberFormat="1" applyFont="1" applyFill="1" applyBorder="1" applyAlignment="1">
      <alignment horizontal="right"/>
    </xf>
    <xf numFmtId="16" fontId="10" fillId="0" borderId="27" xfId="0" applyNumberFormat="1" applyFont="1" applyBorder="1" applyAlignment="1">
      <alignment horizontal="left"/>
    </xf>
    <xf numFmtId="0" fontId="0" fillId="0" borderId="30" xfId="0" applyFont="1" applyFill="1" applyBorder="1" applyAlignment="1">
      <alignment/>
    </xf>
    <xf numFmtId="164" fontId="23" fillId="0" borderId="38" xfId="0" applyNumberFormat="1" applyFont="1" applyFill="1" applyBorder="1" applyAlignment="1">
      <alignment horizontal="right"/>
    </xf>
    <xf numFmtId="49" fontId="12" fillId="0" borderId="27" xfId="0" applyNumberFormat="1" applyFont="1" applyBorder="1" applyAlignment="1">
      <alignment horizontal="left"/>
    </xf>
    <xf numFmtId="164" fontId="0" fillId="0" borderId="38" xfId="0" applyNumberFormat="1" applyFont="1" applyFill="1" applyBorder="1" applyAlignment="1">
      <alignment horizontal="right"/>
    </xf>
    <xf numFmtId="49" fontId="10" fillId="0" borderId="27" xfId="0" applyNumberFormat="1" applyFont="1" applyBorder="1" applyAlignment="1">
      <alignment horizontal="left"/>
    </xf>
    <xf numFmtId="0" fontId="11" fillId="0" borderId="27" xfId="0" applyFont="1" applyBorder="1" applyAlignment="1">
      <alignment horizontal="center"/>
    </xf>
    <xf numFmtId="164" fontId="10" fillId="0" borderId="38" xfId="0" applyNumberFormat="1" applyFont="1" applyFill="1" applyBorder="1" applyAlignment="1">
      <alignment horizontal="right"/>
    </xf>
    <xf numFmtId="164" fontId="10" fillId="0" borderId="35" xfId="0" applyNumberFormat="1" applyFont="1" applyFill="1" applyBorder="1" applyAlignment="1">
      <alignment horizontal="right"/>
    </xf>
    <xf numFmtId="16" fontId="2" fillId="0" borderId="29" xfId="0" applyNumberFormat="1" applyFont="1" applyBorder="1" applyAlignment="1">
      <alignment horizontal="center"/>
    </xf>
    <xf numFmtId="164" fontId="12" fillId="0" borderId="27" xfId="0" applyNumberFormat="1" applyFont="1" applyFill="1" applyBorder="1" applyAlignment="1">
      <alignment horizontal="right"/>
    </xf>
    <xf numFmtId="0" fontId="23" fillId="0" borderId="7" xfId="0" applyFont="1" applyFill="1" applyBorder="1" applyAlignment="1">
      <alignment horizontal="center"/>
    </xf>
    <xf numFmtId="0" fontId="23" fillId="0" borderId="27" xfId="0" applyFont="1" applyFill="1" applyBorder="1" applyAlignment="1">
      <alignment/>
    </xf>
    <xf numFmtId="49" fontId="22" fillId="0" borderId="27" xfId="0" applyNumberFormat="1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2" fillId="0" borderId="7" xfId="0" applyFont="1" applyFill="1" applyBorder="1" applyAlignment="1">
      <alignment/>
    </xf>
    <xf numFmtId="0" fontId="26" fillId="0" borderId="2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64" fontId="4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2" fillId="0" borderId="38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164" fontId="2" fillId="0" borderId="27" xfId="0" applyNumberFormat="1" applyFont="1" applyFill="1" applyBorder="1" applyAlignment="1">
      <alignment horizontal="right"/>
    </xf>
    <xf numFmtId="49" fontId="12" fillId="0" borderId="7" xfId="0" applyNumberFormat="1" applyFont="1" applyBorder="1" applyAlignment="1">
      <alignment horizontal="center"/>
    </xf>
    <xf numFmtId="0" fontId="0" fillId="0" borderId="38" xfId="0" applyFont="1" applyFill="1" applyBorder="1" applyAlignment="1">
      <alignment/>
    </xf>
    <xf numFmtId="164" fontId="23" fillId="0" borderId="2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164" fontId="0" fillId="0" borderId="27" xfId="0" applyNumberFormat="1" applyFont="1" applyFill="1" applyBorder="1" applyAlignment="1">
      <alignment horizontal="right"/>
    </xf>
    <xf numFmtId="0" fontId="7" fillId="0" borderId="38" xfId="0" applyFont="1" applyFill="1" applyBorder="1" applyAlignment="1">
      <alignment/>
    </xf>
    <xf numFmtId="49" fontId="12" fillId="0" borderId="27" xfId="0" applyNumberFormat="1" applyFont="1" applyBorder="1" applyAlignment="1">
      <alignment horizontal="center"/>
    </xf>
    <xf numFmtId="0" fontId="12" fillId="0" borderId="38" xfId="0" applyFont="1" applyFill="1" applyBorder="1" applyAlignment="1">
      <alignment/>
    </xf>
    <xf numFmtId="49" fontId="12" fillId="0" borderId="29" xfId="0" applyNumberFormat="1" applyFont="1" applyBorder="1" applyAlignment="1">
      <alignment horizontal="center"/>
    </xf>
    <xf numFmtId="0" fontId="12" fillId="0" borderId="35" xfId="0" applyFont="1" applyFill="1" applyBorder="1" applyAlignment="1">
      <alignment/>
    </xf>
    <xf numFmtId="0" fontId="26" fillId="0" borderId="7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164" fontId="4" fillId="0" borderId="37" xfId="0" applyNumberFormat="1" applyFont="1" applyFill="1" applyBorder="1" applyAlignment="1">
      <alignment horizontal="right"/>
    </xf>
    <xf numFmtId="0" fontId="13" fillId="0" borderId="29" xfId="0" applyFont="1" applyBorder="1" applyAlignment="1">
      <alignment horizontal="center"/>
    </xf>
    <xf numFmtId="0" fontId="12" fillId="0" borderId="3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49" fontId="0" fillId="0" borderId="30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2" fillId="0" borderId="33" xfId="0" applyFont="1" applyFill="1" applyBorder="1" applyAlignment="1">
      <alignment/>
    </xf>
    <xf numFmtId="164" fontId="7" fillId="0" borderId="35" xfId="0" applyNumberFormat="1" applyFont="1" applyFill="1" applyBorder="1" applyAlignment="1">
      <alignment horizontal="right"/>
    </xf>
    <xf numFmtId="0" fontId="13" fillId="0" borderId="27" xfId="0" applyFont="1" applyBorder="1" applyAlignment="1">
      <alignment horizontal="center"/>
    </xf>
    <xf numFmtId="164" fontId="7" fillId="0" borderId="36" xfId="0" applyNumberFormat="1" applyFont="1" applyFill="1" applyBorder="1" applyAlignment="1">
      <alignment horizontal="right"/>
    </xf>
    <xf numFmtId="0" fontId="13" fillId="0" borderId="7" xfId="0" applyFont="1" applyBorder="1" applyAlignment="1">
      <alignment horizontal="center"/>
    </xf>
    <xf numFmtId="0" fontId="22" fillId="0" borderId="37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7" fillId="0" borderId="27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3" fillId="0" borderId="29" xfId="0" applyFont="1" applyBorder="1" applyAlignment="1">
      <alignment horizontal="center"/>
    </xf>
    <xf numFmtId="0" fontId="23" fillId="0" borderId="7" xfId="0" applyFont="1" applyFill="1" applyBorder="1" applyAlignment="1">
      <alignment/>
    </xf>
    <xf numFmtId="49" fontId="4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64" fontId="23" fillId="0" borderId="37" xfId="0" applyNumberFormat="1" applyFont="1" applyFill="1" applyBorder="1" applyAlignment="1">
      <alignment horizontal="right"/>
    </xf>
    <xf numFmtId="0" fontId="18" fillId="0" borderId="27" xfId="0" applyFont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4" fontId="10" fillId="0" borderId="36" xfId="0" applyNumberFormat="1" applyFont="1" applyFill="1" applyBorder="1" applyAlignment="1">
      <alignment horizontal="right"/>
    </xf>
    <xf numFmtId="49" fontId="2" fillId="0" borderId="4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 horizontal="right"/>
    </xf>
    <xf numFmtId="0" fontId="13" fillId="0" borderId="32" xfId="0" applyFont="1" applyBorder="1" applyAlignment="1">
      <alignment horizontal="center"/>
    </xf>
    <xf numFmtId="0" fontId="24" fillId="0" borderId="28" xfId="0" applyFont="1" applyFill="1" applyBorder="1" applyAlignment="1">
      <alignment horizontal="right"/>
    </xf>
    <xf numFmtId="49" fontId="7" fillId="0" borderId="28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right"/>
    </xf>
    <xf numFmtId="0" fontId="24" fillId="0" borderId="7" xfId="0" applyFont="1" applyFill="1" applyBorder="1" applyAlignment="1">
      <alignment horizontal="right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0" fontId="24" fillId="0" borderId="27" xfId="0" applyFont="1" applyFill="1" applyBorder="1" applyAlignment="1">
      <alignment horizontal="right"/>
    </xf>
    <xf numFmtId="49" fontId="24" fillId="0" borderId="7" xfId="0" applyNumberFormat="1" applyFont="1" applyFill="1" applyBorder="1" applyAlignment="1">
      <alignment horizontal="right"/>
    </xf>
    <xf numFmtId="0" fontId="22" fillId="0" borderId="27" xfId="0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right"/>
    </xf>
    <xf numFmtId="49" fontId="24" fillId="0" borderId="27" xfId="0" applyNumberFormat="1" applyFont="1" applyFill="1" applyBorder="1" applyAlignment="1">
      <alignment horizontal="right"/>
    </xf>
    <xf numFmtId="0" fontId="36" fillId="0" borderId="30" xfId="0" applyFont="1" applyFill="1" applyBorder="1" applyAlignment="1">
      <alignment/>
    </xf>
    <xf numFmtId="49" fontId="7" fillId="0" borderId="30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right"/>
    </xf>
    <xf numFmtId="164" fontId="36" fillId="0" borderId="38" xfId="0" applyNumberFormat="1" applyFont="1" applyFill="1" applyBorder="1" applyAlignment="1">
      <alignment horizontal="right"/>
    </xf>
    <xf numFmtId="0" fontId="14" fillId="0" borderId="29" xfId="0" applyFont="1" applyBorder="1" applyAlignment="1">
      <alignment horizontal="center"/>
    </xf>
    <xf numFmtId="164" fontId="13" fillId="0" borderId="35" xfId="0" applyNumberFormat="1" applyFont="1" applyFill="1" applyBorder="1" applyAlignment="1">
      <alignment horizontal="right"/>
    </xf>
    <xf numFmtId="0" fontId="36" fillId="0" borderId="31" xfId="0" applyFont="1" applyFill="1" applyBorder="1" applyAlignment="1">
      <alignment/>
    </xf>
    <xf numFmtId="49" fontId="7" fillId="0" borderId="31" xfId="0" applyNumberFormat="1" applyFont="1" applyFill="1" applyBorder="1" applyAlignment="1">
      <alignment horizontal="center"/>
    </xf>
    <xf numFmtId="164" fontId="13" fillId="0" borderId="36" xfId="0" applyNumberFormat="1" applyFont="1" applyFill="1" applyBorder="1" applyAlignment="1">
      <alignment horizontal="right"/>
    </xf>
    <xf numFmtId="0" fontId="14" fillId="0" borderId="27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64" fontId="4" fillId="0" borderId="27" xfId="0" applyNumberFormat="1" applyFont="1" applyBorder="1" applyAlignment="1">
      <alignment/>
    </xf>
    <xf numFmtId="49" fontId="7" fillId="0" borderId="29" xfId="0" applyNumberFormat="1" applyFont="1" applyFill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4" fillId="0" borderId="36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14" fontId="2" fillId="0" borderId="29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7" fillId="0" borderId="32" xfId="0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right"/>
    </xf>
    <xf numFmtId="14" fontId="2" fillId="0" borderId="27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4" fontId="23" fillId="0" borderId="7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center"/>
    </xf>
    <xf numFmtId="14" fontId="7" fillId="0" borderId="29" xfId="0" applyNumberFormat="1" applyFont="1" applyBorder="1" applyAlignment="1">
      <alignment horizontal="center"/>
    </xf>
    <xf numFmtId="14" fontId="7" fillId="0" borderId="28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27" xfId="0" applyNumberFormat="1" applyFont="1" applyBorder="1" applyAlignment="1">
      <alignment horizontal="center"/>
    </xf>
    <xf numFmtId="14" fontId="2" fillId="0" borderId="28" xfId="0" applyNumberFormat="1" applyFont="1" applyBorder="1" applyAlignment="1">
      <alignment horizontal="center"/>
    </xf>
    <xf numFmtId="14" fontId="17" fillId="0" borderId="27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36" xfId="0" applyFont="1" applyFill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7" fillId="0" borderId="29" xfId="0" applyFont="1" applyFill="1" applyBorder="1" applyAlignment="1">
      <alignment horizontal="right"/>
    </xf>
    <xf numFmtId="0" fontId="22" fillId="0" borderId="39" xfId="0" applyFont="1" applyFill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3" fillId="0" borderId="27" xfId="0" applyFont="1" applyBorder="1" applyAlignment="1">
      <alignment horizontal="center"/>
    </xf>
    <xf numFmtId="0" fontId="23" fillId="0" borderId="33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49" fontId="41" fillId="0" borderId="32" xfId="0" applyNumberFormat="1" applyFont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164" fontId="23" fillId="0" borderId="30" xfId="0" applyNumberFormat="1" applyFont="1" applyFill="1" applyBorder="1" applyAlignment="1">
      <alignment horizontal="right"/>
    </xf>
    <xf numFmtId="0" fontId="41" fillId="0" borderId="32" xfId="0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7" xfId="0" applyFont="1" applyBorder="1" applyAlignment="1">
      <alignment/>
    </xf>
    <xf numFmtId="164" fontId="22" fillId="0" borderId="30" xfId="0" applyNumberFormat="1" applyFont="1" applyBorder="1" applyAlignment="1">
      <alignment/>
    </xf>
    <xf numFmtId="49" fontId="41" fillId="0" borderId="33" xfId="0" applyNumberFormat="1" applyFont="1" applyBorder="1" applyAlignment="1">
      <alignment horizontal="center"/>
    </xf>
    <xf numFmtId="0" fontId="0" fillId="0" borderId="33" xfId="0" applyFont="1" applyFill="1" applyBorder="1" applyAlignment="1">
      <alignment/>
    </xf>
    <xf numFmtId="164" fontId="4" fillId="0" borderId="29" xfId="0" applyNumberFormat="1" applyFont="1" applyFill="1" applyBorder="1" applyAlignment="1">
      <alignment horizontal="right"/>
    </xf>
    <xf numFmtId="49" fontId="12" fillId="0" borderId="31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164" fontId="22" fillId="0" borderId="31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/>
    </xf>
    <xf numFmtId="49" fontId="41" fillId="0" borderId="27" xfId="0" applyNumberFormat="1" applyFont="1" applyBorder="1" applyAlignment="1">
      <alignment horizontal="center"/>
    </xf>
    <xf numFmtId="0" fontId="12" fillId="0" borderId="29" xfId="0" applyFont="1" applyBorder="1" applyAlignment="1">
      <alignment/>
    </xf>
    <xf numFmtId="49" fontId="42" fillId="0" borderId="28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7" xfId="0" applyFont="1" applyBorder="1" applyAlignment="1">
      <alignment/>
    </xf>
    <xf numFmtId="164" fontId="10" fillId="0" borderId="39" xfId="0" applyNumberFormat="1" applyFont="1" applyBorder="1" applyAlignment="1">
      <alignment/>
    </xf>
    <xf numFmtId="164" fontId="10" fillId="0" borderId="7" xfId="0" applyNumberFormat="1" applyFont="1" applyBorder="1" applyAlignment="1">
      <alignment/>
    </xf>
    <xf numFmtId="14" fontId="35" fillId="0" borderId="27" xfId="0" applyNumberFormat="1" applyFont="1" applyBorder="1" applyAlignment="1">
      <alignment horizontal="center"/>
    </xf>
    <xf numFmtId="0" fontId="10" fillId="0" borderId="33" xfId="0" applyFont="1" applyBorder="1" applyAlignment="1">
      <alignment/>
    </xf>
    <xf numFmtId="164" fontId="10" fillId="0" borderId="29" xfId="0" applyNumberFormat="1" applyFont="1" applyBorder="1" applyAlignment="1">
      <alignment/>
    </xf>
    <xf numFmtId="14" fontId="11" fillId="0" borderId="29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4" fontId="17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64" fontId="12" fillId="0" borderId="38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164" fontId="12" fillId="0" borderId="37" xfId="0" applyNumberFormat="1" applyFont="1" applyBorder="1" applyAlignment="1">
      <alignment/>
    </xf>
    <xf numFmtId="0" fontId="4" fillId="0" borderId="29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29" xfId="0" applyBorder="1" applyAlignment="1">
      <alignment/>
    </xf>
    <xf numFmtId="164" fontId="10" fillId="0" borderId="29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23" fillId="0" borderId="31" xfId="0" applyFont="1" applyFill="1" applyBorder="1" applyAlignment="1">
      <alignment/>
    </xf>
    <xf numFmtId="49" fontId="10" fillId="0" borderId="31" xfId="0" applyNumberFormat="1" applyFont="1" applyBorder="1" applyAlignment="1">
      <alignment horizontal="center"/>
    </xf>
    <xf numFmtId="164" fontId="10" fillId="0" borderId="28" xfId="0" applyNumberFormat="1" applyFont="1" applyFill="1" applyBorder="1" applyAlignment="1">
      <alignment horizontal="right"/>
    </xf>
    <xf numFmtId="0" fontId="23" fillId="0" borderId="37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2" fontId="23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right"/>
    </xf>
    <xf numFmtId="164" fontId="13" fillId="0" borderId="7" xfId="0" applyNumberFormat="1" applyFont="1" applyFill="1" applyBorder="1" applyAlignment="1">
      <alignment horizontal="right"/>
    </xf>
    <xf numFmtId="164" fontId="36" fillId="0" borderId="0" xfId="0" applyNumberFormat="1" applyFont="1" applyFill="1" applyAlignment="1">
      <alignment/>
    </xf>
    <xf numFmtId="2" fontId="1" fillId="0" borderId="2" xfId="0" applyNumberFormat="1" applyFont="1" applyFill="1" applyBorder="1" applyAlignment="1">
      <alignment horizontal="center"/>
    </xf>
    <xf numFmtId="2" fontId="22" fillId="0" borderId="5" xfId="0" applyNumberFormat="1" applyFont="1" applyFill="1" applyBorder="1" applyAlignment="1">
      <alignment horizontal="center"/>
    </xf>
    <xf numFmtId="2" fontId="22" fillId="0" borderId="4" xfId="0" applyNumberFormat="1" applyFont="1" applyFill="1" applyBorder="1" applyAlignment="1">
      <alignment horizontal="center"/>
    </xf>
    <xf numFmtId="2" fontId="23" fillId="0" borderId="2" xfId="0" applyNumberFormat="1" applyFont="1" applyFill="1" applyBorder="1" applyAlignment="1">
      <alignment horizontal="right"/>
    </xf>
    <xf numFmtId="2" fontId="23" fillId="0" borderId="4" xfId="0" applyNumberFormat="1" applyFont="1" applyFill="1" applyBorder="1" applyAlignment="1">
      <alignment horizontal="right"/>
    </xf>
    <xf numFmtId="2" fontId="0" fillId="0" borderId="5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164" fontId="23" fillId="0" borderId="7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59" fillId="0" borderId="12" xfId="0" applyNumberFormat="1" applyFont="1" applyBorder="1" applyAlignment="1">
      <alignment/>
    </xf>
    <xf numFmtId="2" fontId="36" fillId="0" borderId="1" xfId="0" applyNumberFormat="1" applyFont="1" applyBorder="1" applyAlignment="1">
      <alignment/>
    </xf>
    <xf numFmtId="0" fontId="36" fillId="0" borderId="6" xfId="0" applyFont="1" applyBorder="1" applyAlignment="1">
      <alignment/>
    </xf>
    <xf numFmtId="0" fontId="36" fillId="0" borderId="3" xfId="0" applyFont="1" applyBorder="1" applyAlignment="1">
      <alignment/>
    </xf>
    <xf numFmtId="0" fontId="0" fillId="0" borderId="15" xfId="0" applyBorder="1" applyAlignment="1">
      <alignment/>
    </xf>
    <xf numFmtId="2" fontId="0" fillId="0" borderId="5" xfId="0" applyNumberFormat="1" applyBorder="1" applyAlignment="1">
      <alignment/>
    </xf>
    <xf numFmtId="0" fontId="36" fillId="0" borderId="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7" xfId="0" applyFont="1" applyBorder="1" applyAlignment="1">
      <alignment/>
    </xf>
    <xf numFmtId="164" fontId="58" fillId="0" borderId="7" xfId="0" applyNumberFormat="1" applyFont="1" applyBorder="1" applyAlignment="1">
      <alignment/>
    </xf>
    <xf numFmtId="0" fontId="58" fillId="0" borderId="7" xfId="0" applyFont="1" applyBorder="1" applyAlignment="1">
      <alignment/>
    </xf>
    <xf numFmtId="164" fontId="0" fillId="0" borderId="1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13" fillId="0" borderId="14" xfId="0" applyNumberFormat="1" applyFont="1" applyBorder="1" applyAlignment="1">
      <alignment/>
    </xf>
    <xf numFmtId="164" fontId="36" fillId="0" borderId="2" xfId="0" applyNumberFormat="1" applyFont="1" applyBorder="1" applyAlignment="1">
      <alignment/>
    </xf>
    <xf numFmtId="164" fontId="58" fillId="0" borderId="4" xfId="0" applyNumberFormat="1" applyFont="1" applyBorder="1" applyAlignment="1">
      <alignment/>
    </xf>
    <xf numFmtId="164" fontId="58" fillId="0" borderId="2" xfId="0" applyNumberFormat="1" applyFont="1" applyBorder="1" applyAlignment="1">
      <alignment/>
    </xf>
    <xf numFmtId="0" fontId="58" fillId="0" borderId="4" xfId="0" applyFont="1" applyBorder="1" applyAlignment="1">
      <alignment/>
    </xf>
    <xf numFmtId="164" fontId="58" fillId="0" borderId="1" xfId="0" applyNumberFormat="1" applyFont="1" applyBorder="1" applyAlignment="1">
      <alignment/>
    </xf>
    <xf numFmtId="0" fontId="58" fillId="0" borderId="3" xfId="0" applyFont="1" applyBorder="1" applyAlignment="1">
      <alignment/>
    </xf>
    <xf numFmtId="2" fontId="22" fillId="0" borderId="1" xfId="0" applyNumberFormat="1" applyFont="1" applyFill="1" applyBorder="1" applyAlignment="1">
      <alignment horizontal="right"/>
    </xf>
    <xf numFmtId="2" fontId="22" fillId="0" borderId="6" xfId="0" applyNumberFormat="1" applyFont="1" applyFill="1" applyBorder="1" applyAlignment="1">
      <alignment horizontal="right"/>
    </xf>
    <xf numFmtId="2" fontId="22" fillId="0" borderId="3" xfId="0" applyNumberFormat="1" applyFont="1" applyFill="1" applyBorder="1" applyAlignment="1">
      <alignment horizontal="right"/>
    </xf>
    <xf numFmtId="164" fontId="23" fillId="0" borderId="1" xfId="0" applyNumberFormat="1" applyFont="1" applyFill="1" applyBorder="1" applyAlignment="1">
      <alignment horizontal="center"/>
    </xf>
    <xf numFmtId="164" fontId="22" fillId="0" borderId="6" xfId="0" applyNumberFormat="1" applyFont="1" applyFill="1" applyBorder="1" applyAlignment="1">
      <alignment horizontal="right"/>
    </xf>
    <xf numFmtId="164" fontId="22" fillId="0" borderId="3" xfId="0" applyNumberFormat="1" applyFont="1" applyFill="1" applyBorder="1" applyAlignment="1">
      <alignment horizontal="right"/>
    </xf>
    <xf numFmtId="164" fontId="23" fillId="0" borderId="6" xfId="0" applyNumberFormat="1" applyFont="1" applyFill="1" applyBorder="1" applyAlignment="1">
      <alignment horizontal="right"/>
    </xf>
    <xf numFmtId="164" fontId="22" fillId="0" borderId="1" xfId="0" applyNumberFormat="1" applyFont="1" applyFill="1" applyBorder="1" applyAlignment="1">
      <alignment horizontal="right"/>
    </xf>
    <xf numFmtId="164" fontId="22" fillId="0" borderId="12" xfId="0" applyNumberFormat="1" applyFont="1" applyFill="1" applyBorder="1" applyAlignment="1">
      <alignment horizontal="right"/>
    </xf>
    <xf numFmtId="164" fontId="23" fillId="0" borderId="1" xfId="0" applyNumberFormat="1" applyFont="1" applyFill="1" applyBorder="1" applyAlignment="1">
      <alignment horizontal="right"/>
    </xf>
    <xf numFmtId="164" fontId="23" fillId="0" borderId="3" xfId="0" applyNumberFormat="1" applyFont="1" applyFill="1" applyBorder="1" applyAlignment="1">
      <alignment horizontal="right"/>
    </xf>
    <xf numFmtId="164" fontId="24" fillId="0" borderId="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164" fontId="23" fillId="0" borderId="3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2" fontId="23" fillId="0" borderId="6" xfId="0" applyNumberFormat="1" applyFont="1" applyFill="1" applyBorder="1" applyAlignment="1">
      <alignment horizontal="right"/>
    </xf>
    <xf numFmtId="164" fontId="23" fillId="0" borderId="6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2" fontId="23" fillId="0" borderId="3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12" fillId="0" borderId="3" xfId="0" applyNumberFormat="1" applyFont="1" applyFill="1" applyBorder="1" applyAlignment="1">
      <alignment horizontal="right"/>
    </xf>
    <xf numFmtId="164" fontId="12" fillId="0" borderId="12" xfId="0" applyNumberFormat="1" applyFont="1" applyFill="1" applyBorder="1" applyAlignment="1">
      <alignment horizontal="right"/>
    </xf>
    <xf numFmtId="164" fontId="23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right"/>
    </xf>
    <xf numFmtId="164" fontId="12" fillId="0" borderId="6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164" fontId="13" fillId="0" borderId="12" xfId="0" applyNumberFormat="1" applyFont="1" applyFill="1" applyBorder="1" applyAlignment="1">
      <alignment horizontal="right"/>
    </xf>
    <xf numFmtId="164" fontId="25" fillId="0" borderId="1" xfId="0" applyNumberFormat="1" applyFont="1" applyFill="1" applyBorder="1" applyAlignment="1">
      <alignment horizontal="center" vertical="top" wrapText="1"/>
    </xf>
    <xf numFmtId="164" fontId="72" fillId="0" borderId="6" xfId="0" applyNumberFormat="1" applyFont="1" applyFill="1" applyBorder="1" applyAlignment="1">
      <alignment horizontal="right" vertical="top" wrapText="1"/>
    </xf>
    <xf numFmtId="164" fontId="4" fillId="0" borderId="6" xfId="0" applyNumberFormat="1" applyFont="1" applyFill="1" applyBorder="1" applyAlignment="1">
      <alignment horizontal="right"/>
    </xf>
    <xf numFmtId="164" fontId="18" fillId="0" borderId="1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21" fillId="0" borderId="26" xfId="0" applyNumberFormat="1" applyFont="1" applyFill="1" applyBorder="1" applyAlignment="1">
      <alignment horizontal="right"/>
    </xf>
    <xf numFmtId="164" fontId="21" fillId="0" borderId="6" xfId="0" applyNumberFormat="1" applyFont="1" applyFill="1" applyBorder="1" applyAlignment="1">
      <alignment horizontal="center"/>
    </xf>
    <xf numFmtId="164" fontId="21" fillId="0" borderId="6" xfId="0" applyNumberFormat="1" applyFont="1" applyFill="1" applyBorder="1" applyAlignment="1">
      <alignment horizontal="right"/>
    </xf>
    <xf numFmtId="164" fontId="73" fillId="0" borderId="1" xfId="0" applyNumberFormat="1" applyFont="1" applyFill="1" applyBorder="1" applyAlignment="1">
      <alignment horizontal="center" vertical="top" wrapText="1"/>
    </xf>
    <xf numFmtId="164" fontId="74" fillId="0" borderId="6" xfId="0" applyNumberFormat="1" applyFont="1" applyFill="1" applyBorder="1" applyAlignment="1">
      <alignment horizontal="right" vertical="top" wrapText="1"/>
    </xf>
    <xf numFmtId="164" fontId="74" fillId="0" borderId="3" xfId="0" applyNumberFormat="1" applyFont="1" applyFill="1" applyBorder="1" applyAlignment="1">
      <alignment horizontal="right" vertical="top" wrapText="1"/>
    </xf>
    <xf numFmtId="164" fontId="73" fillId="0" borderId="8" xfId="0" applyNumberFormat="1" applyFont="1" applyFill="1" applyBorder="1" applyAlignment="1">
      <alignment horizontal="center" vertical="top" wrapText="1"/>
    </xf>
    <xf numFmtId="164" fontId="74" fillId="0" borderId="0" xfId="0" applyNumberFormat="1" applyFont="1" applyFill="1" applyBorder="1" applyAlignment="1">
      <alignment horizontal="right" vertical="top" wrapText="1"/>
    </xf>
    <xf numFmtId="164" fontId="21" fillId="0" borderId="1" xfId="0" applyNumberFormat="1" applyFont="1" applyFill="1" applyBorder="1" applyAlignment="1">
      <alignment horizontal="center"/>
    </xf>
    <xf numFmtId="164" fontId="24" fillId="0" borderId="6" xfId="0" applyNumberFormat="1" applyFont="1" applyFill="1" applyBorder="1" applyAlignment="1">
      <alignment horizontal="right"/>
    </xf>
    <xf numFmtId="164" fontId="22" fillId="0" borderId="6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center"/>
    </xf>
    <xf numFmtId="164" fontId="23" fillId="0" borderId="12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65" fillId="0" borderId="11" xfId="0" applyFont="1" applyFill="1" applyBorder="1" applyAlignment="1">
      <alignment/>
    </xf>
    <xf numFmtId="0" fontId="13" fillId="0" borderId="5" xfId="0" applyFont="1" applyBorder="1" applyAlignment="1">
      <alignment/>
    </xf>
    <xf numFmtId="0" fontId="36" fillId="0" borderId="5" xfId="0" applyFont="1" applyBorder="1" applyAlignment="1">
      <alignment/>
    </xf>
    <xf numFmtId="164" fontId="36" fillId="0" borderId="5" xfId="0" applyNumberFormat="1" applyFont="1" applyBorder="1" applyAlignment="1">
      <alignment/>
    </xf>
    <xf numFmtId="0" fontId="36" fillId="0" borderId="4" xfId="0" applyFont="1" applyBorder="1" applyAlignment="1">
      <alignment/>
    </xf>
    <xf numFmtId="2" fontId="0" fillId="0" borderId="7" xfId="0" applyNumberFormat="1" applyBorder="1" applyAlignment="1">
      <alignment/>
    </xf>
    <xf numFmtId="164" fontId="36" fillId="0" borderId="7" xfId="0" applyNumberFormat="1" applyFont="1" applyBorder="1" applyAlignment="1">
      <alignment/>
    </xf>
    <xf numFmtId="164" fontId="13" fillId="0" borderId="7" xfId="0" applyNumberFormat="1" applyFont="1" applyBorder="1" applyAlignment="1">
      <alignment/>
    </xf>
    <xf numFmtId="0" fontId="36" fillId="0" borderId="2" xfId="0" applyFont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49" fontId="4" fillId="0" borderId="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right"/>
    </xf>
    <xf numFmtId="2" fontId="23" fillId="0" borderId="12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164" fontId="0" fillId="0" borderId="7" xfId="0" applyNumberFormat="1" applyBorder="1" applyAlignment="1">
      <alignment/>
    </xf>
    <xf numFmtId="0" fontId="63" fillId="0" borderId="2" xfId="0" applyFont="1" applyBorder="1" applyAlignment="1">
      <alignment/>
    </xf>
    <xf numFmtId="0" fontId="26" fillId="0" borderId="7" xfId="0" applyFont="1" applyBorder="1" applyAlignment="1">
      <alignment/>
    </xf>
    <xf numFmtId="164" fontId="23" fillId="0" borderId="7" xfId="0" applyNumberFormat="1" applyFont="1" applyBorder="1" applyAlignment="1">
      <alignment/>
    </xf>
    <xf numFmtId="0" fontId="23" fillId="0" borderId="5" xfId="0" applyFont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63" fillId="0" borderId="7" xfId="0" applyFont="1" applyBorder="1" applyAlignment="1">
      <alignment/>
    </xf>
    <xf numFmtId="164" fontId="4" fillId="0" borderId="7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0" fontId="24" fillId="0" borderId="7" xfId="0" applyFont="1" applyFill="1" applyBorder="1" applyAlignment="1">
      <alignment/>
    </xf>
    <xf numFmtId="164" fontId="36" fillId="0" borderId="4" xfId="0" applyNumberFormat="1" applyFont="1" applyBorder="1" applyAlignment="1">
      <alignment/>
    </xf>
    <xf numFmtId="0" fontId="70" fillId="3" borderId="1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72" fillId="0" borderId="9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4" fontId="72" fillId="0" borderId="10" xfId="0" applyNumberFormat="1" applyFont="1" applyFill="1" applyBorder="1" applyAlignment="1">
      <alignment horizontal="right" vertical="top" wrapText="1"/>
    </xf>
    <xf numFmtId="49" fontId="4" fillId="3" borderId="12" xfId="0" applyNumberFormat="1" applyFont="1" applyFill="1" applyBorder="1" applyAlignment="1">
      <alignment horizontal="center"/>
    </xf>
    <xf numFmtId="164" fontId="18" fillId="0" borderId="3" xfId="0" applyNumberFormat="1" applyFont="1" applyFill="1" applyBorder="1" applyAlignment="1">
      <alignment horizontal="right"/>
    </xf>
    <xf numFmtId="164" fontId="12" fillId="0" borderId="7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65" fillId="0" borderId="15" xfId="0" applyFont="1" applyFill="1" applyBorder="1" applyAlignment="1">
      <alignment/>
    </xf>
    <xf numFmtId="164" fontId="0" fillId="0" borderId="7" xfId="0" applyNumberFormat="1" applyFont="1" applyBorder="1" applyAlignment="1">
      <alignment/>
    </xf>
    <xf numFmtId="164" fontId="13" fillId="0" borderId="6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2" fillId="0" borderId="7" xfId="0" applyFont="1" applyBorder="1" applyAlignment="1">
      <alignment/>
    </xf>
    <xf numFmtId="0" fontId="4" fillId="0" borderId="7" xfId="0" applyFont="1" applyFill="1" applyBorder="1" applyAlignment="1">
      <alignment/>
    </xf>
    <xf numFmtId="49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1" fillId="0" borderId="7" xfId="0" applyNumberFormat="1" applyFont="1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64" fontId="58" fillId="0" borderId="0" xfId="0" applyNumberFormat="1" applyFont="1" applyAlignment="1">
      <alignment/>
    </xf>
    <xf numFmtId="164" fontId="0" fillId="0" borderId="2" xfId="0" applyNumberFormat="1" applyBorder="1" applyAlignment="1">
      <alignment/>
    </xf>
    <xf numFmtId="164" fontId="6" fillId="0" borderId="7" xfId="0" applyNumberFormat="1" applyFont="1" applyBorder="1" applyAlignment="1">
      <alignment/>
    </xf>
    <xf numFmtId="164" fontId="22" fillId="0" borderId="7" xfId="0" applyNumberFormat="1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164" fontId="65" fillId="0" borderId="14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2" fontId="36" fillId="0" borderId="7" xfId="0" applyNumberFormat="1" applyFont="1" applyBorder="1" applyAlignment="1">
      <alignment/>
    </xf>
    <xf numFmtId="2" fontId="2" fillId="0" borderId="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36" fillId="0" borderId="5" xfId="0" applyNumberFormat="1" applyFont="1" applyBorder="1" applyAlignment="1">
      <alignment/>
    </xf>
    <xf numFmtId="2" fontId="36" fillId="0" borderId="2" xfId="0" applyNumberFormat="1" applyFont="1" applyBorder="1" applyAlignment="1">
      <alignment/>
    </xf>
    <xf numFmtId="2" fontId="36" fillId="0" borderId="4" xfId="0" applyNumberFormat="1" applyFont="1" applyBorder="1" applyAlignment="1">
      <alignment/>
    </xf>
    <xf numFmtId="164" fontId="36" fillId="0" borderId="7" xfId="0" applyNumberFormat="1" applyFont="1" applyBorder="1" applyAlignment="1">
      <alignment horizontal="right"/>
    </xf>
    <xf numFmtId="0" fontId="13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18" fillId="0" borderId="0" xfId="0" applyFont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2" fillId="0" borderId="7" xfId="0" applyFont="1" applyBorder="1" applyAlignment="1">
      <alignment/>
    </xf>
    <xf numFmtId="164" fontId="36" fillId="0" borderId="1" xfId="0" applyNumberFormat="1" applyFont="1" applyFill="1" applyBorder="1" applyAlignment="1">
      <alignment horizontal="right"/>
    </xf>
    <xf numFmtId="0" fontId="36" fillId="0" borderId="14" xfId="0" applyFont="1" applyFill="1" applyBorder="1" applyAlignment="1">
      <alignment/>
    </xf>
    <xf numFmtId="164" fontId="36" fillId="0" borderId="7" xfId="0" applyNumberFormat="1" applyFont="1" applyFill="1" applyBorder="1" applyAlignment="1">
      <alignment horizontal="right"/>
    </xf>
    <xf numFmtId="0" fontId="36" fillId="0" borderId="7" xfId="0" applyFont="1" applyBorder="1" applyAlignment="1">
      <alignment horizontal="center"/>
    </xf>
    <xf numFmtId="0" fontId="36" fillId="0" borderId="13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164" fontId="36" fillId="0" borderId="6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right"/>
    </xf>
    <xf numFmtId="0" fontId="6" fillId="0" borderId="7" xfId="0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49" fontId="36" fillId="0" borderId="8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49" fontId="36" fillId="0" borderId="7" xfId="0" applyNumberFormat="1" applyFont="1" applyBorder="1" applyAlignment="1">
      <alignment horizontal="center"/>
    </xf>
    <xf numFmtId="0" fontId="36" fillId="0" borderId="2" xfId="0" applyFont="1" applyFill="1" applyBorder="1" applyAlignment="1">
      <alignment/>
    </xf>
    <xf numFmtId="0" fontId="18" fillId="4" borderId="15" xfId="0" applyFont="1" applyFill="1" applyBorder="1" applyAlignment="1">
      <alignment/>
    </xf>
    <xf numFmtId="0" fontId="21" fillId="3" borderId="8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36" fillId="3" borderId="1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2" fontId="36" fillId="0" borderId="12" xfId="0" applyNumberFormat="1" applyFont="1" applyBorder="1" applyAlignment="1">
      <alignment/>
    </xf>
    <xf numFmtId="2" fontId="36" fillId="0" borderId="6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81" fontId="12" fillId="0" borderId="7" xfId="0" applyNumberFormat="1" applyFont="1" applyFill="1" applyBorder="1" applyAlignment="1">
      <alignment horizontal="right"/>
    </xf>
    <xf numFmtId="181" fontId="12" fillId="0" borderId="2" xfId="0" applyNumberFormat="1" applyFont="1" applyFill="1" applyBorder="1" applyAlignment="1">
      <alignment horizontal="right"/>
    </xf>
    <xf numFmtId="0" fontId="12" fillId="0" borderId="4" xfId="0" applyFont="1" applyBorder="1" applyAlignment="1">
      <alignment/>
    </xf>
    <xf numFmtId="0" fontId="23" fillId="0" borderId="1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64" fontId="23" fillId="0" borderId="2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4" xfId="0" applyNumberFormat="1" applyBorder="1" applyAlignment="1">
      <alignment/>
    </xf>
    <xf numFmtId="16" fontId="12" fillId="0" borderId="7" xfId="0" applyNumberFormat="1" applyFont="1" applyBorder="1" applyAlignment="1">
      <alignment horizontal="center"/>
    </xf>
    <xf numFmtId="49" fontId="13" fillId="0" borderId="9" xfId="0" applyNumberFormat="1" applyFont="1" applyFill="1" applyBorder="1" applyAlignment="1">
      <alignment horizontal="right"/>
    </xf>
    <xf numFmtId="49" fontId="13" fillId="0" borderId="4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right"/>
    </xf>
    <xf numFmtId="0" fontId="36" fillId="0" borderId="4" xfId="0" applyFont="1" applyFill="1" applyBorder="1" applyAlignment="1">
      <alignment/>
    </xf>
    <xf numFmtId="2" fontId="36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5" xfId="0" applyNumberFormat="1" applyFont="1" applyBorder="1" applyAlignment="1">
      <alignment horizontal="center"/>
    </xf>
    <xf numFmtId="0" fontId="0" fillId="0" borderId="4" xfId="0" applyFont="1" applyFill="1" applyBorder="1" applyAlignment="1">
      <alignment/>
    </xf>
    <xf numFmtId="49" fontId="0" fillId="0" borderId="9" xfId="0" applyNumberFormat="1" applyFont="1" applyFill="1" applyBorder="1" applyAlignment="1">
      <alignment horizontal="right"/>
    </xf>
    <xf numFmtId="49" fontId="0" fillId="0" borderId="4" xfId="0" applyNumberFormat="1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49" fontId="13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4" fillId="0" borderId="2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49" fontId="13" fillId="0" borderId="8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/>
    </xf>
    <xf numFmtId="164" fontId="23" fillId="0" borderId="5" xfId="0" applyNumberFormat="1" applyFont="1" applyBorder="1" applyAlignment="1">
      <alignment/>
    </xf>
    <xf numFmtId="0" fontId="22" fillId="3" borderId="14" xfId="0" applyFont="1" applyFill="1" applyBorder="1" applyAlignment="1">
      <alignment/>
    </xf>
    <xf numFmtId="0" fontId="22" fillId="3" borderId="11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36" fillId="3" borderId="13" xfId="0" applyFont="1" applyFill="1" applyBorder="1" applyAlignment="1">
      <alignment/>
    </xf>
    <xf numFmtId="0" fontId="75" fillId="3" borderId="13" xfId="0" applyFont="1" applyFill="1" applyBorder="1" applyAlignment="1">
      <alignment/>
    </xf>
    <xf numFmtId="0" fontId="6" fillId="0" borderId="5" xfId="0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8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21" fillId="3" borderId="3" xfId="0" applyFont="1" applyFill="1" applyBorder="1" applyAlignment="1">
      <alignment/>
    </xf>
    <xf numFmtId="2" fontId="36" fillId="0" borderId="3" xfId="0" applyNumberFormat="1" applyFont="1" applyBorder="1" applyAlignment="1">
      <alignment/>
    </xf>
    <xf numFmtId="0" fontId="7" fillId="3" borderId="3" xfId="0" applyFont="1" applyFill="1" applyBorder="1" applyAlignment="1">
      <alignment/>
    </xf>
    <xf numFmtId="164" fontId="21" fillId="0" borderId="9" xfId="0" applyNumberFormat="1" applyFont="1" applyFill="1" applyBorder="1" applyAlignment="1">
      <alignment horizontal="center"/>
    </xf>
    <xf numFmtId="2" fontId="36" fillId="0" borderId="9" xfId="0" applyNumberFormat="1" applyFont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36" fillId="3" borderId="2" xfId="0" applyFont="1" applyFill="1" applyBorder="1" applyAlignment="1">
      <alignment horizontal="center"/>
    </xf>
    <xf numFmtId="164" fontId="12" fillId="0" borderId="5" xfId="0" applyNumberFormat="1" applyFont="1" applyBorder="1" applyAlignment="1">
      <alignment/>
    </xf>
    <xf numFmtId="14" fontId="12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0" fontId="3" fillId="0" borderId="10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12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3" xfId="0" applyFill="1" applyBorder="1" applyAlignment="1">
      <alignment/>
    </xf>
    <xf numFmtId="164" fontId="20" fillId="0" borderId="1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3" fillId="0" borderId="4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49" fontId="3" fillId="0" borderId="8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49" fontId="22" fillId="0" borderId="8" xfId="0" applyNumberFormat="1" applyFont="1" applyFill="1" applyBorder="1" applyAlignment="1">
      <alignment horizontal="center"/>
    </xf>
    <xf numFmtId="164" fontId="23" fillId="0" borderId="7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12" fillId="0" borderId="1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 horizontal="center"/>
    </xf>
    <xf numFmtId="164" fontId="36" fillId="0" borderId="4" xfId="0" applyNumberFormat="1" applyFont="1" applyFill="1" applyBorder="1" applyAlignment="1">
      <alignment horizontal="right"/>
    </xf>
    <xf numFmtId="164" fontId="22" fillId="0" borderId="2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right"/>
    </xf>
    <xf numFmtId="14" fontId="12" fillId="0" borderId="5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64" fontId="57" fillId="0" borderId="11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64" fontId="57" fillId="0" borderId="11" xfId="0" applyNumberFormat="1" applyFont="1" applyFill="1" applyBorder="1" applyAlignment="1">
      <alignment horizontal="right" vertical="top" wrapText="1"/>
    </xf>
    <xf numFmtId="164" fontId="57" fillId="0" borderId="7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/>
    </xf>
    <xf numFmtId="164" fontId="60" fillId="0" borderId="5" xfId="0" applyNumberFormat="1" applyFont="1" applyFill="1" applyBorder="1" applyAlignment="1">
      <alignment horizontal="right" vertical="top" wrapText="1"/>
    </xf>
    <xf numFmtId="0" fontId="68" fillId="0" borderId="8" xfId="0" applyFont="1" applyFill="1" applyBorder="1" applyAlignment="1">
      <alignment/>
    </xf>
    <xf numFmtId="0" fontId="0" fillId="0" borderId="2" xfId="0" applyFill="1" applyBorder="1" applyAlignment="1">
      <alignment/>
    </xf>
    <xf numFmtId="0" fontId="68" fillId="0" borderId="9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44" fillId="0" borderId="15" xfId="0" applyFont="1" applyFill="1" applyBorder="1" applyAlignment="1">
      <alignment/>
    </xf>
    <xf numFmtId="164" fontId="1" fillId="0" borderId="4" xfId="0" applyNumberFormat="1" applyFont="1" applyFill="1" applyBorder="1" applyAlignment="1">
      <alignment horizontal="right"/>
    </xf>
    <xf numFmtId="0" fontId="76" fillId="0" borderId="2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41" fillId="0" borderId="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right"/>
    </xf>
    <xf numFmtId="49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49" fontId="41" fillId="0" borderId="5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4" fontId="6" fillId="0" borderId="7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14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47" fillId="0" borderId="41" xfId="0" applyFont="1" applyFill="1" applyBorder="1" applyAlignment="1">
      <alignment horizontal="center" wrapText="1"/>
    </xf>
    <xf numFmtId="0" fontId="47" fillId="0" borderId="42" xfId="0" applyFont="1" applyFill="1" applyBorder="1" applyAlignment="1">
      <alignment horizontal="center" wrapText="1"/>
    </xf>
    <xf numFmtId="0" fontId="47" fillId="0" borderId="43" xfId="0" applyFont="1" applyFill="1" applyBorder="1" applyAlignment="1">
      <alignment horizontal="center" wrapText="1"/>
    </xf>
    <xf numFmtId="0" fontId="47" fillId="0" borderId="44" xfId="0" applyFont="1" applyFill="1" applyBorder="1" applyAlignment="1">
      <alignment horizontal="center" wrapText="1"/>
    </xf>
    <xf numFmtId="0" fontId="47" fillId="2" borderId="45" xfId="0" applyFont="1" applyFill="1" applyBorder="1" applyAlignment="1">
      <alignment horizontal="center" wrapText="1"/>
    </xf>
    <xf numFmtId="0" fontId="47" fillId="2" borderId="46" xfId="0" applyFont="1" applyFill="1" applyBorder="1" applyAlignment="1">
      <alignment horizontal="center" wrapText="1"/>
    </xf>
    <xf numFmtId="0" fontId="47" fillId="2" borderId="4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8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E6" sqref="E6"/>
    </sheetView>
  </sheetViews>
  <sheetFormatPr defaultColWidth="9.00390625" defaultRowHeight="12.75"/>
  <cols>
    <col min="1" max="1" width="4.50390625" style="106" customWidth="1"/>
    <col min="2" max="2" width="52.125" style="0" customWidth="1"/>
    <col min="3" max="3" width="20.25390625" style="0" customWidth="1"/>
    <col min="4" max="4" width="9.125" style="599" hidden="1" customWidth="1"/>
    <col min="5" max="5" width="12.125" style="602" customWidth="1"/>
  </cols>
  <sheetData>
    <row r="1" spans="3:5" ht="13.5" customHeight="1">
      <c r="C1" s="1509" t="s">
        <v>752</v>
      </c>
      <c r="D1" s="1509"/>
      <c r="E1" s="1509"/>
    </row>
    <row r="2" spans="2:6" ht="12.75">
      <c r="B2" s="37"/>
      <c r="C2" s="1509" t="s">
        <v>697</v>
      </c>
      <c r="D2" s="1509"/>
      <c r="E2" s="1509"/>
      <c r="F2" s="644"/>
    </row>
    <row r="3" spans="2:7" ht="12">
      <c r="B3" s="37"/>
      <c r="C3" s="1509" t="s">
        <v>748</v>
      </c>
      <c r="D3" s="1509"/>
      <c r="E3" s="1509"/>
      <c r="F3" s="37"/>
      <c r="G3" s="37"/>
    </row>
    <row r="4" spans="1:4" ht="15">
      <c r="A4" s="1514" t="s">
        <v>0</v>
      </c>
      <c r="B4" s="1515"/>
      <c r="C4" s="1515"/>
      <c r="D4" s="1515"/>
    </row>
    <row r="5" spans="2:4" ht="13.5">
      <c r="B5" s="1511" t="s">
        <v>631</v>
      </c>
      <c r="C5" s="1512"/>
      <c r="D5" s="1512"/>
    </row>
    <row r="6" spans="2:5" ht="12.75">
      <c r="B6" s="1513" t="s">
        <v>656</v>
      </c>
      <c r="C6" s="1513"/>
      <c r="E6" s="1540" t="s">
        <v>766</v>
      </c>
    </row>
    <row r="7" spans="5:7" ht="12">
      <c r="E7" s="596" t="s">
        <v>282</v>
      </c>
      <c r="F7" s="613"/>
      <c r="G7" s="613"/>
    </row>
    <row r="8" spans="1:5" ht="15.75" customHeight="1">
      <c r="A8" s="222"/>
      <c r="B8" s="3" t="s">
        <v>1</v>
      </c>
      <c r="C8" s="3" t="s">
        <v>2</v>
      </c>
      <c r="D8" s="119" t="s">
        <v>3</v>
      </c>
      <c r="E8" s="601" t="s">
        <v>3</v>
      </c>
    </row>
    <row r="9" spans="1:5" ht="15.75" customHeight="1">
      <c r="A9" s="211"/>
      <c r="B9" s="6"/>
      <c r="C9" s="7" t="s">
        <v>4</v>
      </c>
      <c r="D9" s="118">
        <v>2011</v>
      </c>
      <c r="E9" s="446">
        <v>2012</v>
      </c>
    </row>
    <row r="10" spans="1:5" ht="15.75" customHeight="1">
      <c r="A10" s="223"/>
      <c r="B10" s="214" t="s">
        <v>278</v>
      </c>
      <c r="C10" s="301"/>
      <c r="D10" s="614">
        <f>D11+D18+D40+D54</f>
        <v>48924.1</v>
      </c>
      <c r="E10" s="607">
        <f>E11+E18+E23+E27+E40</f>
        <v>64848.7</v>
      </c>
    </row>
    <row r="11" spans="1:5" ht="15.75" customHeight="1">
      <c r="A11" s="203" t="s">
        <v>5</v>
      </c>
      <c r="B11" s="4" t="s">
        <v>6</v>
      </c>
      <c r="C11" s="10" t="s">
        <v>253</v>
      </c>
      <c r="D11" s="615">
        <v>38870.8</v>
      </c>
      <c r="E11" s="608">
        <f>SUM(E12:E17)</f>
        <v>61648.7</v>
      </c>
    </row>
    <row r="12" spans="1:5" ht="15.75" customHeight="1">
      <c r="A12" s="210" t="s">
        <v>7</v>
      </c>
      <c r="B12" s="236" t="s">
        <v>284</v>
      </c>
      <c r="C12" s="359" t="s">
        <v>563</v>
      </c>
      <c r="D12" s="616">
        <v>23555</v>
      </c>
      <c r="E12" s="609">
        <f>55000-7501.3-150</f>
        <v>47348.7</v>
      </c>
    </row>
    <row r="13" spans="1:5" ht="15.75" customHeight="1">
      <c r="A13" s="223"/>
      <c r="B13" s="235" t="s">
        <v>285</v>
      </c>
      <c r="C13" s="360"/>
      <c r="D13" s="617"/>
      <c r="E13" s="446"/>
    </row>
    <row r="14" spans="1:5" ht="15.75" customHeight="1">
      <c r="A14" s="210" t="s">
        <v>9</v>
      </c>
      <c r="B14" s="236" t="s">
        <v>286</v>
      </c>
      <c r="C14" s="359" t="s">
        <v>564</v>
      </c>
      <c r="D14" s="618">
        <v>5689</v>
      </c>
      <c r="E14" s="609">
        <v>7500</v>
      </c>
    </row>
    <row r="15" spans="1:5" ht="15.75" customHeight="1">
      <c r="A15" s="223"/>
      <c r="B15" s="235" t="s">
        <v>287</v>
      </c>
      <c r="C15" s="360"/>
      <c r="D15" s="617"/>
      <c r="E15" s="604"/>
    </row>
    <row r="16" spans="1:5" ht="15.75" customHeight="1">
      <c r="A16" s="211"/>
      <c r="B16" s="237" t="s">
        <v>668</v>
      </c>
      <c r="C16" s="361"/>
      <c r="D16" s="619"/>
      <c r="E16" s="446"/>
    </row>
    <row r="17" spans="1:5" ht="15.75" customHeight="1">
      <c r="A17" s="203" t="s">
        <v>10</v>
      </c>
      <c r="B17" s="236" t="s">
        <v>667</v>
      </c>
      <c r="C17" s="362" t="s">
        <v>565</v>
      </c>
      <c r="D17" s="620">
        <v>9626.8</v>
      </c>
      <c r="E17" s="603">
        <v>6800</v>
      </c>
    </row>
    <row r="18" spans="1:5" ht="15.75" customHeight="1">
      <c r="A18" s="183" t="s">
        <v>11</v>
      </c>
      <c r="B18" s="239" t="s">
        <v>12</v>
      </c>
      <c r="C18" s="27" t="s">
        <v>139</v>
      </c>
      <c r="D18" s="621">
        <f>D19</f>
        <v>1203.7</v>
      </c>
      <c r="E18" s="607">
        <f>E19</f>
        <v>1400</v>
      </c>
    </row>
    <row r="19" spans="1:5" ht="15.75" customHeight="1">
      <c r="A19" s="210" t="s">
        <v>75</v>
      </c>
      <c r="B19" s="236" t="s">
        <v>666</v>
      </c>
      <c r="C19" s="95" t="s">
        <v>140</v>
      </c>
      <c r="D19" s="618">
        <v>1203.7</v>
      </c>
      <c r="E19" s="603">
        <v>1400</v>
      </c>
    </row>
    <row r="20" spans="1:5" ht="15.75" customHeight="1">
      <c r="A20" s="223"/>
      <c r="B20" s="235" t="s">
        <v>665</v>
      </c>
      <c r="C20" s="96"/>
      <c r="D20" s="617"/>
      <c r="E20" s="604"/>
    </row>
    <row r="21" spans="1:5" ht="15.75" customHeight="1">
      <c r="A21" s="223"/>
      <c r="B21" s="235" t="s">
        <v>664</v>
      </c>
      <c r="C21" s="96"/>
      <c r="D21" s="617"/>
      <c r="E21" s="604"/>
    </row>
    <row r="22" spans="1:5" ht="15.75" customHeight="1">
      <c r="A22" s="223"/>
      <c r="B22" s="237" t="s">
        <v>288</v>
      </c>
      <c r="C22" s="97"/>
      <c r="D22" s="619"/>
      <c r="E22" s="604"/>
    </row>
    <row r="23" spans="1:5" ht="15.75" customHeight="1">
      <c r="A23" s="183" t="s">
        <v>16</v>
      </c>
      <c r="B23" s="238" t="s">
        <v>588</v>
      </c>
      <c r="C23" s="19" t="s">
        <v>106</v>
      </c>
      <c r="D23" s="622">
        <v>0</v>
      </c>
      <c r="E23" s="612">
        <f>E25</f>
        <v>0</v>
      </c>
    </row>
    <row r="24" spans="1:5" ht="15.75" customHeight="1">
      <c r="A24" s="136"/>
      <c r="B24" s="238" t="s">
        <v>589</v>
      </c>
      <c r="C24" s="19"/>
      <c r="D24" s="623"/>
      <c r="E24" s="446"/>
    </row>
    <row r="25" spans="1:5" ht="15.75" customHeight="1">
      <c r="A25" s="203" t="s">
        <v>85</v>
      </c>
      <c r="B25" s="240" t="s">
        <v>663</v>
      </c>
      <c r="C25" s="12" t="s">
        <v>110</v>
      </c>
      <c r="D25" s="620"/>
      <c r="E25" s="609">
        <v>0</v>
      </c>
    </row>
    <row r="26" spans="1:5" ht="15.75" customHeight="1">
      <c r="A26" s="136"/>
      <c r="B26" s="241" t="s">
        <v>662</v>
      </c>
      <c r="C26" s="14"/>
      <c r="D26" s="619"/>
      <c r="E26" s="446"/>
    </row>
    <row r="27" spans="1:5" ht="15.75" customHeight="1">
      <c r="A27" s="348" t="s">
        <v>18</v>
      </c>
      <c r="B27" s="242" t="s">
        <v>289</v>
      </c>
      <c r="C27" s="9" t="s">
        <v>592</v>
      </c>
      <c r="D27" s="614">
        <v>0</v>
      </c>
      <c r="E27" s="608">
        <f>E29+E34</f>
        <v>0</v>
      </c>
    </row>
    <row r="28" spans="1:5" ht="15.75" customHeight="1">
      <c r="A28" s="224"/>
      <c r="B28" s="243" t="s">
        <v>290</v>
      </c>
      <c r="C28" s="20"/>
      <c r="D28" s="624"/>
      <c r="E28" s="604"/>
    </row>
    <row r="29" spans="1:5" ht="15.75" customHeight="1">
      <c r="A29" s="223" t="s">
        <v>22</v>
      </c>
      <c r="B29" s="244" t="s">
        <v>23</v>
      </c>
      <c r="C29" s="19" t="s">
        <v>591</v>
      </c>
      <c r="D29" s="625"/>
      <c r="E29" s="609">
        <v>0</v>
      </c>
    </row>
    <row r="30" spans="1:5" ht="15.75" customHeight="1">
      <c r="A30" s="223"/>
      <c r="B30" s="244" t="s">
        <v>291</v>
      </c>
      <c r="C30" s="19"/>
      <c r="D30" s="625"/>
      <c r="E30" s="604"/>
    </row>
    <row r="31" spans="1:5" ht="15.75" customHeight="1">
      <c r="A31" s="223"/>
      <c r="B31" s="244" t="s">
        <v>293</v>
      </c>
      <c r="C31" s="19"/>
      <c r="D31" s="625"/>
      <c r="E31" s="604"/>
    </row>
    <row r="32" spans="1:5" ht="15.75" customHeight="1">
      <c r="A32" s="223"/>
      <c r="B32" s="244" t="s">
        <v>294</v>
      </c>
      <c r="C32" s="19"/>
      <c r="D32" s="625"/>
      <c r="E32" s="604"/>
    </row>
    <row r="33" spans="1:5" ht="15.75" customHeight="1">
      <c r="A33" s="223"/>
      <c r="B33" s="245" t="s">
        <v>292</v>
      </c>
      <c r="C33" s="20"/>
      <c r="D33" s="626"/>
      <c r="E33" s="446"/>
    </row>
    <row r="34" spans="1:5" ht="15.75" customHeight="1">
      <c r="A34" s="203" t="s">
        <v>28</v>
      </c>
      <c r="B34" s="246" t="s">
        <v>295</v>
      </c>
      <c r="C34" s="28" t="s">
        <v>590</v>
      </c>
      <c r="D34" s="620"/>
      <c r="E34" s="609">
        <v>0</v>
      </c>
    </row>
    <row r="35" spans="1:5" ht="15.75" customHeight="1">
      <c r="A35" s="136"/>
      <c r="B35" s="246" t="s">
        <v>296</v>
      </c>
      <c r="C35" s="22"/>
      <c r="D35" s="617"/>
      <c r="E35" s="604"/>
    </row>
    <row r="36" spans="1:5" ht="15.75" customHeight="1">
      <c r="A36" s="136"/>
      <c r="B36" s="246" t="s">
        <v>297</v>
      </c>
      <c r="C36" s="22"/>
      <c r="D36" s="617"/>
      <c r="E36" s="604"/>
    </row>
    <row r="37" spans="1:5" ht="15.75" customHeight="1">
      <c r="A37" s="136"/>
      <c r="B37" s="255" t="s">
        <v>298</v>
      </c>
      <c r="C37" s="22"/>
      <c r="D37" s="617"/>
      <c r="E37" s="604"/>
    </row>
    <row r="38" spans="1:5" ht="15.75" customHeight="1">
      <c r="A38" s="136"/>
      <c r="B38" s="255" t="s">
        <v>299</v>
      </c>
      <c r="C38" s="22"/>
      <c r="D38" s="617"/>
      <c r="E38" s="604"/>
    </row>
    <row r="39" spans="1:5" ht="15.75" customHeight="1">
      <c r="A39" s="136"/>
      <c r="B39" s="255" t="s">
        <v>300</v>
      </c>
      <c r="C39" s="25"/>
      <c r="D39" s="619"/>
      <c r="E39" s="446"/>
    </row>
    <row r="40" spans="1:5" ht="15.75" customHeight="1">
      <c r="A40" s="91" t="s">
        <v>33</v>
      </c>
      <c r="B40" s="247" t="s">
        <v>34</v>
      </c>
      <c r="C40" s="20" t="s">
        <v>35</v>
      </c>
      <c r="D40" s="627">
        <f>SUM(D41:D49)</f>
        <v>1026</v>
      </c>
      <c r="E40" s="607">
        <f>E41+E45+E49</f>
        <v>1800</v>
      </c>
    </row>
    <row r="41" spans="1:5" ht="15.75" customHeight="1">
      <c r="A41" s="203" t="s">
        <v>36</v>
      </c>
      <c r="B41" s="248" t="s">
        <v>112</v>
      </c>
      <c r="C41" s="14" t="s">
        <v>37</v>
      </c>
      <c r="D41" s="617">
        <v>305.6</v>
      </c>
      <c r="E41" s="609">
        <v>110</v>
      </c>
    </row>
    <row r="42" spans="1:5" ht="15.75" customHeight="1">
      <c r="A42" s="136"/>
      <c r="B42" s="249" t="s">
        <v>301</v>
      </c>
      <c r="C42" s="14" t="s">
        <v>8</v>
      </c>
      <c r="D42" s="617"/>
      <c r="E42" s="604"/>
    </row>
    <row r="43" spans="1:5" ht="15.75" customHeight="1">
      <c r="A43" s="136"/>
      <c r="B43" s="249" t="s">
        <v>302</v>
      </c>
      <c r="C43" s="14"/>
      <c r="D43" s="617"/>
      <c r="E43" s="604"/>
    </row>
    <row r="44" spans="1:5" ht="15.75" customHeight="1">
      <c r="A44" s="136"/>
      <c r="B44" s="249" t="s">
        <v>303</v>
      </c>
      <c r="C44" s="14"/>
      <c r="D44" s="617"/>
      <c r="E44" s="446"/>
    </row>
    <row r="45" spans="1:5" ht="15.75" customHeight="1">
      <c r="A45" s="203" t="s">
        <v>40</v>
      </c>
      <c r="B45" s="610" t="s">
        <v>529</v>
      </c>
      <c r="C45" s="12" t="s">
        <v>114</v>
      </c>
      <c r="D45" s="620">
        <v>550.4</v>
      </c>
      <c r="E45" s="603">
        <v>1390</v>
      </c>
    </row>
    <row r="46" spans="1:5" ht="15.75" customHeight="1">
      <c r="A46" s="136"/>
      <c r="B46" s="246" t="s">
        <v>530</v>
      </c>
      <c r="C46" s="14"/>
      <c r="D46" s="617"/>
      <c r="E46" s="604"/>
    </row>
    <row r="47" spans="1:5" ht="15.75" customHeight="1">
      <c r="A47" s="136"/>
      <c r="B47" s="246" t="s">
        <v>312</v>
      </c>
      <c r="C47" s="14"/>
      <c r="D47" s="617"/>
      <c r="E47" s="604"/>
    </row>
    <row r="48" spans="1:5" ht="15.75" customHeight="1">
      <c r="A48" s="136"/>
      <c r="B48" s="246" t="s">
        <v>531</v>
      </c>
      <c r="C48" s="14"/>
      <c r="D48" s="617"/>
      <c r="E48" s="604"/>
    </row>
    <row r="49" spans="1:5" ht="15.75" customHeight="1">
      <c r="A49" s="203" t="s">
        <v>41</v>
      </c>
      <c r="B49" s="610" t="s">
        <v>532</v>
      </c>
      <c r="C49" s="12" t="s">
        <v>559</v>
      </c>
      <c r="D49" s="618">
        <v>170</v>
      </c>
      <c r="E49" s="609">
        <v>300</v>
      </c>
    </row>
    <row r="50" spans="1:5" ht="15.75" customHeight="1">
      <c r="A50" s="136"/>
      <c r="B50" s="246" t="s">
        <v>586</v>
      </c>
      <c r="C50" s="14" t="s">
        <v>8</v>
      </c>
      <c r="D50" s="617"/>
      <c r="E50" s="604"/>
    </row>
    <row r="51" spans="1:5" ht="15.75" customHeight="1">
      <c r="A51" s="136"/>
      <c r="B51" s="246" t="s">
        <v>587</v>
      </c>
      <c r="C51" s="14"/>
      <c r="D51" s="617"/>
      <c r="E51" s="604"/>
    </row>
    <row r="52" spans="1:5" ht="15.75" customHeight="1">
      <c r="A52" s="134"/>
      <c r="B52" s="611" t="s">
        <v>585</v>
      </c>
      <c r="C52" s="16"/>
      <c r="D52" s="619"/>
      <c r="E52" s="446"/>
    </row>
    <row r="53" spans="1:5" ht="15.75" customHeight="1">
      <c r="A53" s="226" t="s">
        <v>42</v>
      </c>
      <c r="B53" s="251" t="s">
        <v>43</v>
      </c>
      <c r="C53" s="18" t="s">
        <v>254</v>
      </c>
      <c r="D53" s="628">
        <f>SUM(D54:D58)</f>
        <v>17449.2</v>
      </c>
      <c r="E53" s="607">
        <f>E54+E58</f>
        <v>9151.300000000001</v>
      </c>
    </row>
    <row r="54" spans="1:5" ht="15.75" customHeight="1">
      <c r="A54" s="227" t="s">
        <v>44</v>
      </c>
      <c r="B54" s="252" t="s">
        <v>304</v>
      </c>
      <c r="C54" s="12" t="s">
        <v>142</v>
      </c>
      <c r="D54" s="621">
        <v>7823.6</v>
      </c>
      <c r="E54" s="609">
        <v>0</v>
      </c>
    </row>
    <row r="55" spans="1:5" ht="15.75" customHeight="1">
      <c r="A55" s="228"/>
      <c r="B55" s="253" t="s">
        <v>305</v>
      </c>
      <c r="C55" s="14"/>
      <c r="D55" s="617"/>
      <c r="E55" s="604"/>
    </row>
    <row r="56" spans="1:5" ht="15.75" customHeight="1">
      <c r="A56" s="228"/>
      <c r="B56" s="253" t="s">
        <v>307</v>
      </c>
      <c r="C56" s="14"/>
      <c r="D56" s="617"/>
      <c r="E56" s="604"/>
    </row>
    <row r="57" spans="1:5" ht="15.75" customHeight="1">
      <c r="A57" s="229"/>
      <c r="B57" s="254" t="s">
        <v>306</v>
      </c>
      <c r="C57" s="16"/>
      <c r="D57" s="619"/>
      <c r="E57" s="446"/>
    </row>
    <row r="58" spans="1:5" ht="15.75" customHeight="1">
      <c r="A58" s="230" t="s">
        <v>47</v>
      </c>
      <c r="B58" s="252" t="s">
        <v>308</v>
      </c>
      <c r="C58" s="12" t="s">
        <v>613</v>
      </c>
      <c r="D58" s="621">
        <f>SUM(D60:D73)</f>
        <v>9625.6</v>
      </c>
      <c r="E58" s="601">
        <f>SUM(E60:E73)</f>
        <v>9151.300000000001</v>
      </c>
    </row>
    <row r="59" spans="1:5" ht="15.75" customHeight="1">
      <c r="A59" s="230"/>
      <c r="B59" s="254" t="s">
        <v>309</v>
      </c>
      <c r="C59" s="16"/>
      <c r="D59" s="619"/>
      <c r="E59" s="446"/>
    </row>
    <row r="60" spans="1:5" ht="15.75" customHeight="1">
      <c r="A60" s="256" t="s">
        <v>51</v>
      </c>
      <c r="B60" s="244" t="s">
        <v>313</v>
      </c>
      <c r="C60" s="12" t="s">
        <v>348</v>
      </c>
      <c r="D60" s="620">
        <v>2435.8</v>
      </c>
      <c r="E60" s="604">
        <f>'Вед стр_2012'!H207</f>
        <v>2573</v>
      </c>
    </row>
    <row r="61" spans="1:5" ht="15.75" customHeight="1">
      <c r="A61" s="257"/>
      <c r="B61" s="244" t="s">
        <v>536</v>
      </c>
      <c r="C61" s="14"/>
      <c r="D61" s="629"/>
      <c r="E61" s="604"/>
    </row>
    <row r="62" spans="1:5" ht="15.75" customHeight="1">
      <c r="A62" s="257"/>
      <c r="B62" s="244" t="s">
        <v>614</v>
      </c>
      <c r="C62" s="14"/>
      <c r="D62" s="629"/>
      <c r="E62" s="604"/>
    </row>
    <row r="63" spans="1:5" ht="15.75" customHeight="1">
      <c r="A63" s="257"/>
      <c r="B63" s="244" t="s">
        <v>615</v>
      </c>
      <c r="C63" s="14"/>
      <c r="D63" s="629"/>
      <c r="E63" s="604"/>
    </row>
    <row r="64" spans="1:5" ht="15.75" customHeight="1">
      <c r="A64" s="257"/>
      <c r="B64" s="244" t="s">
        <v>616</v>
      </c>
      <c r="C64" s="14"/>
      <c r="D64" s="629"/>
      <c r="E64" s="604"/>
    </row>
    <row r="65" spans="1:5" ht="15.75" customHeight="1">
      <c r="A65" s="231" t="s">
        <v>53</v>
      </c>
      <c r="B65" s="250" t="s">
        <v>311</v>
      </c>
      <c r="C65" s="636" t="s">
        <v>347</v>
      </c>
      <c r="D65" s="632">
        <v>63.6</v>
      </c>
      <c r="E65" s="646">
        <v>67</v>
      </c>
    </row>
    <row r="66" spans="1:5" ht="15.75" customHeight="1">
      <c r="A66" s="232"/>
      <c r="B66" s="244" t="s">
        <v>566</v>
      </c>
      <c r="C66" s="597"/>
      <c r="D66" s="630"/>
      <c r="E66" s="634"/>
    </row>
    <row r="67" spans="1:5" ht="15.75" customHeight="1">
      <c r="A67" s="232"/>
      <c r="B67" s="244" t="s">
        <v>617</v>
      </c>
      <c r="C67" s="597"/>
      <c r="D67" s="630"/>
      <c r="E67" s="634"/>
    </row>
    <row r="68" spans="1:5" ht="15.75" customHeight="1">
      <c r="A68" s="232"/>
      <c r="B68" s="244" t="s">
        <v>618</v>
      </c>
      <c r="C68" s="597"/>
      <c r="D68" s="630"/>
      <c r="E68" s="634"/>
    </row>
    <row r="69" spans="1:5" ht="15.75" customHeight="1">
      <c r="A69" s="233"/>
      <c r="B69" s="245" t="s">
        <v>619</v>
      </c>
      <c r="C69" s="598"/>
      <c r="D69" s="631"/>
      <c r="E69" s="635"/>
    </row>
    <row r="70" spans="1:5" ht="15.75" customHeight="1">
      <c r="A70" s="232" t="s">
        <v>55</v>
      </c>
      <c r="B70" s="244" t="s">
        <v>450</v>
      </c>
      <c r="C70" s="14" t="s">
        <v>54</v>
      </c>
      <c r="D70" s="630">
        <v>6007.8</v>
      </c>
      <c r="E70" s="604">
        <f>'Вед стр_2012'!H223</f>
        <v>5481.6</v>
      </c>
    </row>
    <row r="71" spans="1:5" ht="15.75" customHeight="1">
      <c r="A71" s="232"/>
      <c r="B71" s="244" t="s">
        <v>451</v>
      </c>
      <c r="C71" s="14"/>
      <c r="D71" s="630"/>
      <c r="E71" s="604"/>
    </row>
    <row r="72" spans="1:5" ht="15.75" customHeight="1">
      <c r="A72" s="233"/>
      <c r="B72" s="245" t="s">
        <v>452</v>
      </c>
      <c r="C72" s="16"/>
      <c r="D72" s="631"/>
      <c r="E72" s="604"/>
    </row>
    <row r="73" spans="1:5" ht="15.75" customHeight="1">
      <c r="A73" s="231" t="s">
        <v>310</v>
      </c>
      <c r="B73" s="250" t="s">
        <v>311</v>
      </c>
      <c r="C73" s="12" t="s">
        <v>56</v>
      </c>
      <c r="D73" s="632">
        <v>1118.4</v>
      </c>
      <c r="E73" s="601">
        <f>'Вед стр_2012'!H224</f>
        <v>1029.7</v>
      </c>
    </row>
    <row r="74" spans="1:5" ht="15.75" customHeight="1">
      <c r="A74" s="223"/>
      <c r="B74" s="244" t="s">
        <v>453</v>
      </c>
      <c r="C74" s="14"/>
      <c r="D74" s="630"/>
      <c r="E74" s="604"/>
    </row>
    <row r="75" spans="1:5" ht="15.75" customHeight="1">
      <c r="A75" s="211"/>
      <c r="B75" s="245" t="s">
        <v>454</v>
      </c>
      <c r="C75" s="16"/>
      <c r="D75" s="631"/>
      <c r="E75" s="446"/>
    </row>
    <row r="76" spans="1:5" ht="15.75" customHeight="1">
      <c r="A76" s="225">
        <v>74</v>
      </c>
      <c r="B76" s="251" t="s">
        <v>57</v>
      </c>
      <c r="C76" s="16"/>
      <c r="D76" s="633">
        <f>D10+D58</f>
        <v>58549.7</v>
      </c>
      <c r="E76" s="605">
        <f>E10+E58</f>
        <v>74000</v>
      </c>
    </row>
    <row r="77" spans="1:4" ht="13.5">
      <c r="A77" s="205"/>
      <c r="B77" s="21"/>
      <c r="C77" s="15"/>
      <c r="D77" s="600"/>
    </row>
    <row r="79" ht="13.5">
      <c r="B79" s="217" t="s">
        <v>283</v>
      </c>
    </row>
    <row r="80" spans="3:6" ht="13.5">
      <c r="C80" s="1510" t="s">
        <v>263</v>
      </c>
      <c r="D80" s="1510"/>
      <c r="E80" s="606"/>
      <c r="F80" s="258"/>
    </row>
  </sheetData>
  <mergeCells count="7">
    <mergeCell ref="C2:E2"/>
    <mergeCell ref="C1:E1"/>
    <mergeCell ref="C3:E3"/>
    <mergeCell ref="C80:D80"/>
    <mergeCell ref="B5:D5"/>
    <mergeCell ref="B6:C6"/>
    <mergeCell ref="A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zoomScaleSheetLayoutView="75" workbookViewId="0" topLeftCell="A1">
      <selection activeCell="D5" sqref="D5:E5"/>
    </sheetView>
  </sheetViews>
  <sheetFormatPr defaultColWidth="9.00390625" defaultRowHeight="12.75"/>
  <cols>
    <col min="1" max="1" width="4.00390625" style="0" customWidth="1"/>
    <col min="2" max="2" width="61.25390625" style="0" customWidth="1"/>
    <col min="3" max="3" width="22.00390625" style="0" customWidth="1"/>
    <col min="4" max="4" width="8.875" style="0" customWidth="1"/>
    <col min="5" max="5" width="8.50390625" style="0" customWidth="1"/>
    <col min="6" max="6" width="11.125" style="0" bestFit="1" customWidth="1"/>
    <col min="7" max="8" width="9.25390625" style="0" bestFit="1" customWidth="1"/>
  </cols>
  <sheetData>
    <row r="1" spans="2:5" ht="12" customHeight="1">
      <c r="B1" s="415"/>
      <c r="C1" s="1509" t="s">
        <v>570</v>
      </c>
      <c r="D1" s="1509"/>
      <c r="E1" s="1509"/>
    </row>
    <row r="2" spans="2:5" ht="12" customHeight="1">
      <c r="B2" s="415"/>
      <c r="C2" s="1509" t="s">
        <v>571</v>
      </c>
      <c r="D2" s="1509"/>
      <c r="E2" s="1509"/>
    </row>
    <row r="3" spans="2:5" ht="12" customHeight="1">
      <c r="B3" s="37"/>
      <c r="C3" s="1325" t="s">
        <v>753</v>
      </c>
      <c r="D3" s="1325"/>
      <c r="E3" s="1325"/>
    </row>
    <row r="4" spans="2:7" ht="12" customHeight="1">
      <c r="B4" s="1321" t="s">
        <v>669</v>
      </c>
      <c r="C4" s="1322"/>
      <c r="D4" s="1322"/>
      <c r="E4" s="1322"/>
      <c r="F4" s="258"/>
      <c r="G4" s="258"/>
    </row>
    <row r="5" spans="1:5" ht="16.5" customHeight="1">
      <c r="A5" s="1"/>
      <c r="B5" s="1511" t="s">
        <v>273</v>
      </c>
      <c r="C5" s="1512"/>
      <c r="D5" s="1324" t="s">
        <v>766</v>
      </c>
      <c r="E5" s="1324"/>
    </row>
    <row r="6" spans="1:5" ht="12" customHeight="1">
      <c r="A6" s="1"/>
      <c r="B6" s="724" t="s">
        <v>572</v>
      </c>
      <c r="C6" s="725"/>
      <c r="D6" s="1323" t="s">
        <v>282</v>
      </c>
      <c r="E6" s="1323"/>
    </row>
    <row r="7" spans="2:3" ht="4.5" customHeight="1">
      <c r="B7" s="1319"/>
      <c r="C7" s="1320"/>
    </row>
    <row r="8" spans="1:5" ht="12" customHeight="1">
      <c r="A8" s="2"/>
      <c r="B8" s="726" t="s">
        <v>1</v>
      </c>
      <c r="C8" s="727" t="s">
        <v>2</v>
      </c>
      <c r="D8" s="728" t="s">
        <v>3</v>
      </c>
      <c r="E8" s="728" t="s">
        <v>3</v>
      </c>
    </row>
    <row r="9" spans="1:5" ht="12" customHeight="1">
      <c r="A9" s="5"/>
      <c r="B9" s="729"/>
      <c r="C9" s="730" t="s">
        <v>4</v>
      </c>
      <c r="D9" s="730">
        <v>2013</v>
      </c>
      <c r="E9" s="730">
        <v>2014</v>
      </c>
    </row>
    <row r="10" spans="1:5" ht="12" customHeight="1">
      <c r="A10" s="13"/>
      <c r="B10" s="731" t="s">
        <v>278</v>
      </c>
      <c r="C10" s="732"/>
      <c r="D10" s="733"/>
      <c r="E10" s="733"/>
    </row>
    <row r="11" spans="1:5" ht="12" customHeight="1">
      <c r="A11" s="183" t="s">
        <v>5</v>
      </c>
      <c r="B11" s="734" t="s">
        <v>6</v>
      </c>
      <c r="C11" s="735" t="s">
        <v>253</v>
      </c>
      <c r="D11" s="736">
        <f>SUM(D12:D17)</f>
        <v>55300</v>
      </c>
      <c r="E11" s="736">
        <f>SUM(E12:E17)</f>
        <v>57800</v>
      </c>
    </row>
    <row r="12" spans="1:5" ht="12" customHeight="1">
      <c r="A12" s="11" t="s">
        <v>7</v>
      </c>
      <c r="B12" s="737" t="s">
        <v>100</v>
      </c>
      <c r="C12" s="738" t="s">
        <v>563</v>
      </c>
      <c r="D12" s="739">
        <v>38000</v>
      </c>
      <c r="E12" s="739">
        <v>40000</v>
      </c>
    </row>
    <row r="13" spans="1:5" ht="12" customHeight="1">
      <c r="A13" s="13"/>
      <c r="B13" s="740" t="s">
        <v>101</v>
      </c>
      <c r="C13" s="366"/>
      <c r="D13" s="741"/>
      <c r="E13" s="741"/>
    </row>
    <row r="14" spans="1:5" ht="12" customHeight="1">
      <c r="A14" s="11" t="s">
        <v>9</v>
      </c>
      <c r="B14" s="737" t="s">
        <v>102</v>
      </c>
      <c r="C14" s="738" t="s">
        <v>564</v>
      </c>
      <c r="D14" s="742">
        <v>7500</v>
      </c>
      <c r="E14" s="742">
        <v>8000</v>
      </c>
    </row>
    <row r="15" spans="1:5" ht="12" customHeight="1">
      <c r="A15" s="13"/>
      <c r="B15" s="740" t="s">
        <v>104</v>
      </c>
      <c r="C15" s="366"/>
      <c r="D15" s="741"/>
      <c r="E15" s="741"/>
    </row>
    <row r="16" spans="1:5" ht="12" customHeight="1">
      <c r="A16" s="5"/>
      <c r="B16" s="743" t="s">
        <v>103</v>
      </c>
      <c r="C16" s="744"/>
      <c r="D16" s="745"/>
      <c r="E16" s="745"/>
    </row>
    <row r="17" spans="1:5" ht="12" customHeight="1">
      <c r="A17" s="8" t="s">
        <v>10</v>
      </c>
      <c r="B17" s="737" t="s">
        <v>105</v>
      </c>
      <c r="C17" s="746" t="s">
        <v>574</v>
      </c>
      <c r="D17" s="742">
        <v>9800</v>
      </c>
      <c r="E17" s="742">
        <v>9800</v>
      </c>
    </row>
    <row r="18" spans="1:5" ht="12" customHeight="1">
      <c r="A18" s="183" t="s">
        <v>11</v>
      </c>
      <c r="B18" s="747" t="s">
        <v>12</v>
      </c>
      <c r="C18" s="748" t="s">
        <v>139</v>
      </c>
      <c r="D18" s="749">
        <f>D19</f>
        <v>1300</v>
      </c>
      <c r="E18" s="749">
        <f>E19</f>
        <v>1400</v>
      </c>
    </row>
    <row r="19" spans="1:5" ht="12" customHeight="1">
      <c r="A19" s="373"/>
      <c r="B19" s="737" t="s">
        <v>13</v>
      </c>
      <c r="C19" s="750" t="s">
        <v>140</v>
      </c>
      <c r="D19" s="742">
        <v>1300</v>
      </c>
      <c r="E19" s="742">
        <v>1400</v>
      </c>
    </row>
    <row r="20" spans="1:5" ht="12" customHeight="1">
      <c r="A20" s="374"/>
      <c r="B20" s="740" t="s">
        <v>14</v>
      </c>
      <c r="C20" s="751"/>
      <c r="D20" s="741"/>
      <c r="E20" s="741"/>
    </row>
    <row r="21" spans="1:5" ht="12" customHeight="1">
      <c r="A21" s="374"/>
      <c r="B21" s="740" t="s">
        <v>15</v>
      </c>
      <c r="C21" s="751"/>
      <c r="D21" s="741"/>
      <c r="E21" s="741"/>
    </row>
    <row r="22" spans="1:5" ht="12" customHeight="1">
      <c r="A22" s="374"/>
      <c r="B22" s="743" t="s">
        <v>118</v>
      </c>
      <c r="C22" s="752"/>
      <c r="D22" s="745"/>
      <c r="E22" s="745"/>
    </row>
    <row r="23" spans="1:5" ht="12" customHeight="1">
      <c r="A23" s="183" t="s">
        <v>16</v>
      </c>
      <c r="B23" s="753" t="s">
        <v>107</v>
      </c>
      <c r="C23" s="754" t="s">
        <v>106</v>
      </c>
      <c r="D23" s="733"/>
      <c r="E23" s="733"/>
    </row>
    <row r="24" spans="1:5" ht="12" customHeight="1">
      <c r="A24" s="23"/>
      <c r="B24" s="753" t="s">
        <v>108</v>
      </c>
      <c r="C24" s="754"/>
      <c r="D24" s="733"/>
      <c r="E24" s="733"/>
    </row>
    <row r="25" spans="1:5" ht="12" customHeight="1">
      <c r="A25" s="8"/>
      <c r="B25" s="755" t="s">
        <v>109</v>
      </c>
      <c r="C25" s="746" t="s">
        <v>110</v>
      </c>
      <c r="D25" s="742"/>
      <c r="E25" s="742"/>
    </row>
    <row r="26" spans="1:5" ht="12" customHeight="1">
      <c r="A26" s="23"/>
      <c r="B26" s="756" t="s">
        <v>17</v>
      </c>
      <c r="C26" s="757"/>
      <c r="D26" s="741"/>
      <c r="E26" s="741"/>
    </row>
    <row r="27" spans="1:5" ht="12" customHeight="1">
      <c r="A27" s="183" t="s">
        <v>18</v>
      </c>
      <c r="B27" s="758" t="s">
        <v>19</v>
      </c>
      <c r="C27" s="759" t="s">
        <v>20</v>
      </c>
      <c r="D27" s="749"/>
      <c r="E27" s="749"/>
    </row>
    <row r="28" spans="1:5" ht="12" customHeight="1">
      <c r="A28" s="98"/>
      <c r="B28" s="760" t="s">
        <v>21</v>
      </c>
      <c r="C28" s="761"/>
      <c r="D28" s="762"/>
      <c r="E28" s="762"/>
    </row>
    <row r="29" spans="1:5" ht="12" customHeight="1">
      <c r="A29" s="13" t="s">
        <v>22</v>
      </c>
      <c r="B29" s="763" t="s">
        <v>23</v>
      </c>
      <c r="C29" s="754" t="s">
        <v>24</v>
      </c>
      <c r="D29" s="764"/>
      <c r="E29" s="764"/>
    </row>
    <row r="30" spans="1:5" ht="12" customHeight="1">
      <c r="A30" s="13"/>
      <c r="B30" s="763" t="s">
        <v>25</v>
      </c>
      <c r="C30" s="754"/>
      <c r="D30" s="764"/>
      <c r="E30" s="764"/>
    </row>
    <row r="31" spans="1:5" ht="12" customHeight="1">
      <c r="A31" s="13"/>
      <c r="B31" s="763" t="s">
        <v>119</v>
      </c>
      <c r="C31" s="754"/>
      <c r="D31" s="764"/>
      <c r="E31" s="764"/>
    </row>
    <row r="32" spans="1:5" ht="12" customHeight="1">
      <c r="A32" s="13"/>
      <c r="B32" s="763" t="s">
        <v>26</v>
      </c>
      <c r="C32" s="754"/>
      <c r="D32" s="764"/>
      <c r="E32" s="764"/>
    </row>
    <row r="33" spans="1:13" ht="12" customHeight="1">
      <c r="A33" s="13"/>
      <c r="B33" s="765" t="s">
        <v>27</v>
      </c>
      <c r="C33" s="761"/>
      <c r="D33" s="766"/>
      <c r="E33" s="766"/>
      <c r="M33" s="165"/>
    </row>
    <row r="34" spans="1:5" ht="12" customHeight="1">
      <c r="A34" s="8" t="s">
        <v>28</v>
      </c>
      <c r="B34" s="92" t="s">
        <v>29</v>
      </c>
      <c r="C34" s="737" t="s">
        <v>111</v>
      </c>
      <c r="D34" s="742"/>
      <c r="E34" s="742"/>
    </row>
    <row r="35" spans="1:5" ht="12" customHeight="1">
      <c r="A35" s="23"/>
      <c r="B35" s="92" t="s">
        <v>30</v>
      </c>
      <c r="C35" s="740"/>
      <c r="D35" s="741"/>
      <c r="E35" s="741"/>
    </row>
    <row r="36" spans="1:5" ht="12" customHeight="1">
      <c r="A36" s="23"/>
      <c r="B36" s="92" t="s">
        <v>31</v>
      </c>
      <c r="C36" s="740"/>
      <c r="D36" s="741"/>
      <c r="E36" s="741"/>
    </row>
    <row r="37" spans="1:5" ht="12" customHeight="1">
      <c r="A37" s="23"/>
      <c r="B37" s="92" t="s">
        <v>120</v>
      </c>
      <c r="C37" s="740"/>
      <c r="D37" s="741"/>
      <c r="E37" s="741"/>
    </row>
    <row r="38" spans="1:5" ht="12" customHeight="1">
      <c r="A38" s="23"/>
      <c r="B38" s="92" t="s">
        <v>121</v>
      </c>
      <c r="C38" s="740"/>
      <c r="D38" s="741"/>
      <c r="E38" s="741"/>
    </row>
    <row r="39" spans="1:5" ht="12" customHeight="1">
      <c r="A39" s="23"/>
      <c r="B39" s="92" t="s">
        <v>32</v>
      </c>
      <c r="C39" s="743"/>
      <c r="D39" s="745"/>
      <c r="E39" s="745"/>
    </row>
    <row r="40" spans="1:5" ht="12" customHeight="1">
      <c r="A40" s="91" t="s">
        <v>33</v>
      </c>
      <c r="B40" s="767" t="s">
        <v>34</v>
      </c>
      <c r="C40" s="761" t="s">
        <v>35</v>
      </c>
      <c r="D40" s="762">
        <f>SUM(D41:D48)</f>
        <v>1070</v>
      </c>
      <c r="E40" s="762">
        <f>SUM(E41:E48)</f>
        <v>1100</v>
      </c>
    </row>
    <row r="41" spans="1:5" ht="12" customHeight="1">
      <c r="A41" s="8" t="s">
        <v>36</v>
      </c>
      <c r="B41" s="768" t="s">
        <v>112</v>
      </c>
      <c r="C41" s="757" t="s">
        <v>37</v>
      </c>
      <c r="D41" s="741">
        <v>300</v>
      </c>
      <c r="E41" s="741">
        <v>250</v>
      </c>
    </row>
    <row r="42" spans="1:5" ht="12" customHeight="1">
      <c r="A42" s="23"/>
      <c r="B42" s="769" t="s">
        <v>113</v>
      </c>
      <c r="C42" s="757" t="s">
        <v>8</v>
      </c>
      <c r="D42" s="741"/>
      <c r="E42" s="741"/>
    </row>
    <row r="43" spans="1:5" ht="12" customHeight="1">
      <c r="A43" s="23"/>
      <c r="B43" s="769" t="s">
        <v>38</v>
      </c>
      <c r="C43" s="757"/>
      <c r="D43" s="741"/>
      <c r="E43" s="741"/>
    </row>
    <row r="44" spans="1:5" ht="12" customHeight="1">
      <c r="A44" s="23"/>
      <c r="B44" s="769" t="s">
        <v>39</v>
      </c>
      <c r="C44" s="757"/>
      <c r="D44" s="741"/>
      <c r="E44" s="741"/>
    </row>
    <row r="45" spans="1:5" ht="12" customHeight="1">
      <c r="A45" s="8" t="s">
        <v>40</v>
      </c>
      <c r="B45" s="770" t="s">
        <v>596</v>
      </c>
      <c r="C45" s="746" t="s">
        <v>114</v>
      </c>
      <c r="D45" s="742">
        <v>570</v>
      </c>
      <c r="E45" s="742">
        <v>600</v>
      </c>
    </row>
    <row r="46" spans="1:5" ht="12" customHeight="1">
      <c r="A46" s="23"/>
      <c r="B46" s="92" t="s">
        <v>597</v>
      </c>
      <c r="C46" s="757"/>
      <c r="D46" s="741"/>
      <c r="E46" s="741"/>
    </row>
    <row r="47" spans="1:5" ht="12" customHeight="1">
      <c r="A47" s="23"/>
      <c r="B47" s="92" t="s">
        <v>593</v>
      </c>
      <c r="C47" s="757"/>
      <c r="D47" s="741"/>
      <c r="E47" s="741"/>
    </row>
    <row r="48" spans="1:5" ht="12" customHeight="1">
      <c r="A48" s="11" t="s">
        <v>41</v>
      </c>
      <c r="B48" s="771" t="s">
        <v>532</v>
      </c>
      <c r="C48" s="738" t="s">
        <v>141</v>
      </c>
      <c r="D48" s="742">
        <v>200</v>
      </c>
      <c r="E48" s="742">
        <v>250</v>
      </c>
    </row>
    <row r="49" spans="1:5" ht="12" customHeight="1">
      <c r="A49" s="13"/>
      <c r="B49" s="763" t="s">
        <v>533</v>
      </c>
      <c r="C49" s="366" t="s">
        <v>8</v>
      </c>
      <c r="D49" s="741"/>
      <c r="E49" s="741"/>
    </row>
    <row r="50" spans="1:5" ht="12" customHeight="1">
      <c r="A50" s="13"/>
      <c r="B50" s="763" t="s">
        <v>534</v>
      </c>
      <c r="C50" s="366"/>
      <c r="D50" s="741"/>
      <c r="E50" s="741"/>
    </row>
    <row r="51" spans="1:5" ht="12" customHeight="1">
      <c r="A51" s="363"/>
      <c r="B51" s="765" t="s">
        <v>535</v>
      </c>
      <c r="C51" s="772"/>
      <c r="D51" s="773"/>
      <c r="E51" s="773"/>
    </row>
    <row r="52" spans="1:5" ht="12" customHeight="1">
      <c r="A52" s="372" t="s">
        <v>42</v>
      </c>
      <c r="B52" s="774" t="s">
        <v>575</v>
      </c>
      <c r="C52" s="775" t="s">
        <v>254</v>
      </c>
      <c r="D52" s="776">
        <f>SUM(D53:D56)</f>
        <v>20870</v>
      </c>
      <c r="E52" s="776">
        <f>SUM(E53:E56)</f>
        <v>21700</v>
      </c>
    </row>
    <row r="53" spans="1:5" ht="12" customHeight="1">
      <c r="A53" s="26" t="s">
        <v>44</v>
      </c>
      <c r="B53" s="777" t="s">
        <v>45</v>
      </c>
      <c r="C53" s="750" t="s">
        <v>142</v>
      </c>
      <c r="D53" s="734">
        <v>10629.4</v>
      </c>
      <c r="E53" s="734">
        <v>10720.3</v>
      </c>
    </row>
    <row r="54" spans="1:5" ht="12" customHeight="1">
      <c r="A54" s="29"/>
      <c r="B54" s="774" t="s">
        <v>115</v>
      </c>
      <c r="C54" s="751"/>
      <c r="D54" s="778"/>
      <c r="E54" s="778"/>
    </row>
    <row r="55" spans="1:5" ht="12" customHeight="1">
      <c r="A55" s="30"/>
      <c r="B55" s="779" t="s">
        <v>46</v>
      </c>
      <c r="C55" s="751"/>
      <c r="D55" s="745"/>
      <c r="E55" s="745"/>
    </row>
    <row r="56" spans="1:5" ht="12" customHeight="1">
      <c r="A56" s="31" t="s">
        <v>47</v>
      </c>
      <c r="B56" s="780" t="s">
        <v>48</v>
      </c>
      <c r="C56" s="750" t="s">
        <v>49</v>
      </c>
      <c r="D56" s="734">
        <f>SUM(D58:D70)</f>
        <v>10240.599999999999</v>
      </c>
      <c r="E56" s="781">
        <f>SUM(E58:E70)</f>
        <v>10979.7</v>
      </c>
    </row>
    <row r="57" spans="1:5" ht="12" customHeight="1">
      <c r="A57" s="31"/>
      <c r="B57" s="782" t="s">
        <v>50</v>
      </c>
      <c r="C57" s="752"/>
      <c r="D57" s="745"/>
      <c r="E57" s="783"/>
    </row>
    <row r="58" spans="1:5" ht="12" customHeight="1">
      <c r="A58" s="209" t="s">
        <v>47</v>
      </c>
      <c r="B58" s="92" t="s">
        <v>313</v>
      </c>
      <c r="C58" s="751" t="s">
        <v>347</v>
      </c>
      <c r="D58" s="784">
        <v>120</v>
      </c>
      <c r="E58" s="785">
        <v>150</v>
      </c>
    </row>
    <row r="59" spans="1:5" ht="12" customHeight="1">
      <c r="A59" s="364"/>
      <c r="B59" s="92" t="s">
        <v>566</v>
      </c>
      <c r="C59" s="786"/>
      <c r="D59" s="733"/>
      <c r="E59" s="764"/>
    </row>
    <row r="60" spans="1:5" ht="12" customHeight="1">
      <c r="A60" s="364"/>
      <c r="B60" s="92" t="s">
        <v>567</v>
      </c>
      <c r="C60" s="786"/>
      <c r="D60" s="733"/>
      <c r="E60" s="764"/>
    </row>
    <row r="61" spans="1:5" ht="12" customHeight="1">
      <c r="A61" s="364"/>
      <c r="B61" s="92" t="s">
        <v>568</v>
      </c>
      <c r="C61" s="786"/>
      <c r="D61" s="733"/>
      <c r="E61" s="764"/>
    </row>
    <row r="62" spans="1:5" ht="12" customHeight="1">
      <c r="A62" s="365"/>
      <c r="B62" s="92" t="s">
        <v>569</v>
      </c>
      <c r="C62" s="787"/>
      <c r="D62" s="762"/>
      <c r="E62" s="766"/>
    </row>
    <row r="63" spans="1:5" ht="12" customHeight="1">
      <c r="A63" s="367" t="s">
        <v>51</v>
      </c>
      <c r="B63" s="771" t="s">
        <v>311</v>
      </c>
      <c r="C63" s="757" t="s">
        <v>348</v>
      </c>
      <c r="D63" s="788">
        <v>2582</v>
      </c>
      <c r="E63" s="788">
        <v>2711.8</v>
      </c>
    </row>
    <row r="64" spans="1:5" ht="12" customHeight="1">
      <c r="A64" s="367"/>
      <c r="B64" s="763" t="s">
        <v>536</v>
      </c>
      <c r="C64" s="757"/>
      <c r="D64" s="788"/>
      <c r="E64" s="788"/>
    </row>
    <row r="65" spans="1:5" ht="12" customHeight="1">
      <c r="A65" s="367"/>
      <c r="B65" s="763" t="s">
        <v>538</v>
      </c>
      <c r="C65" s="757"/>
      <c r="D65" s="788"/>
      <c r="E65" s="788"/>
    </row>
    <row r="66" spans="1:5" ht="12" customHeight="1">
      <c r="A66" s="368"/>
      <c r="B66" s="765" t="s">
        <v>537</v>
      </c>
      <c r="C66" s="789"/>
      <c r="D66" s="783"/>
      <c r="E66" s="783"/>
    </row>
    <row r="67" spans="1:5" ht="12" customHeight="1">
      <c r="A67" s="369" t="s">
        <v>53</v>
      </c>
      <c r="B67" s="771" t="s">
        <v>52</v>
      </c>
      <c r="C67" s="746" t="s">
        <v>54</v>
      </c>
      <c r="D67" s="790">
        <v>6338.3</v>
      </c>
      <c r="E67" s="790">
        <v>6655.2</v>
      </c>
    </row>
    <row r="68" spans="1:5" ht="12" customHeight="1">
      <c r="A68" s="367"/>
      <c r="B68" s="763" t="s">
        <v>576</v>
      </c>
      <c r="C68" s="757"/>
      <c r="D68" s="788"/>
      <c r="E68" s="788"/>
    </row>
    <row r="69" spans="1:5" ht="12" customHeight="1">
      <c r="A69" s="368"/>
      <c r="B69" s="765" t="s">
        <v>577</v>
      </c>
      <c r="C69" s="789"/>
      <c r="D69" s="783"/>
      <c r="E69" s="783"/>
    </row>
    <row r="70" spans="1:5" ht="12" customHeight="1">
      <c r="A70" s="369" t="s">
        <v>55</v>
      </c>
      <c r="B70" s="771" t="s">
        <v>594</v>
      </c>
      <c r="C70" s="746" t="s">
        <v>56</v>
      </c>
      <c r="D70" s="790">
        <v>1200.3</v>
      </c>
      <c r="E70" s="790">
        <f>1286.5+176.2</f>
        <v>1462.7</v>
      </c>
    </row>
    <row r="71" spans="1:5" ht="12" customHeight="1">
      <c r="A71" s="370"/>
      <c r="B71" s="763" t="s">
        <v>595</v>
      </c>
      <c r="C71" s="757"/>
      <c r="D71" s="788"/>
      <c r="E71" s="788"/>
    </row>
    <row r="72" spans="1:5" ht="12" customHeight="1">
      <c r="A72" s="371"/>
      <c r="B72" s="765" t="s">
        <v>578</v>
      </c>
      <c r="C72" s="789"/>
      <c r="D72" s="783"/>
      <c r="E72" s="783"/>
    </row>
    <row r="73" spans="1:5" ht="12" customHeight="1">
      <c r="A73" s="17"/>
      <c r="B73" s="791" t="s">
        <v>57</v>
      </c>
      <c r="C73" s="789"/>
      <c r="D73" s="792">
        <f>D11+D18+D23+D27+D40+D52</f>
        <v>78540</v>
      </c>
      <c r="E73" s="792">
        <f>E11+E18+E23+E27+E40+E52</f>
        <v>82000</v>
      </c>
    </row>
    <row r="74" spans="1:4" ht="12" customHeight="1">
      <c r="A74" s="33"/>
      <c r="B74" s="87"/>
      <c r="C74" s="15"/>
      <c r="D74" s="213"/>
    </row>
    <row r="75" spans="2:4" ht="12" customHeight="1">
      <c r="B75" s="259" t="s">
        <v>283</v>
      </c>
      <c r="C75" s="1318" t="s">
        <v>573</v>
      </c>
      <c r="D75" s="1318"/>
    </row>
    <row r="76" spans="2:3" ht="12" customHeight="1">
      <c r="B76" s="355"/>
      <c r="C76" s="355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4" ht="12">
      <c r="A104">
        <v>1</v>
      </c>
    </row>
  </sheetData>
  <mergeCells count="9">
    <mergeCell ref="C2:E2"/>
    <mergeCell ref="D5:E5"/>
    <mergeCell ref="C3:E3"/>
    <mergeCell ref="C1:E1"/>
    <mergeCell ref="C75:D75"/>
    <mergeCell ref="B5:C5"/>
    <mergeCell ref="B7:C7"/>
    <mergeCell ref="B4:E4"/>
    <mergeCell ref="D6:E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8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9"/>
  <sheetViews>
    <sheetView zoomScale="115" zoomScaleNormal="115" workbookViewId="0" topLeftCell="A1">
      <selection activeCell="J6" sqref="J6"/>
    </sheetView>
  </sheetViews>
  <sheetFormatPr defaultColWidth="9.00390625" defaultRowHeight="12.75"/>
  <cols>
    <col min="1" max="1" width="7.125" style="0" customWidth="1"/>
    <col min="2" max="2" width="50.50390625" style="268" customWidth="1"/>
    <col min="3" max="3" width="4.50390625" style="0" customWidth="1"/>
    <col min="4" max="4" width="5.125" style="0" customWidth="1"/>
    <col min="5" max="5" width="8.50390625" style="0" customWidth="1"/>
    <col min="6" max="6" width="4.25390625" style="0" customWidth="1"/>
    <col min="7" max="7" width="5.50390625" style="0" customWidth="1"/>
    <col min="8" max="8" width="10.50390625" style="1152" hidden="1" customWidth="1"/>
    <col min="9" max="9" width="8.50390625" style="644" hidden="1" customWidth="1"/>
    <col min="10" max="10" width="9.50390625" style="0" bestFit="1" customWidth="1"/>
  </cols>
  <sheetData>
    <row r="1" spans="5:10" ht="13.5">
      <c r="E1" s="1509" t="s">
        <v>701</v>
      </c>
      <c r="F1" s="1509"/>
      <c r="G1" s="1509"/>
      <c r="H1" s="1509"/>
      <c r="I1" s="1509"/>
      <c r="J1" s="1509"/>
    </row>
    <row r="2" spans="5:8" ht="13.5">
      <c r="E2" s="37" t="s">
        <v>697</v>
      </c>
      <c r="F2" s="37"/>
      <c r="G2" s="37"/>
      <c r="H2" s="37"/>
    </row>
    <row r="3" spans="5:10" ht="13.5">
      <c r="E3" s="1509" t="s">
        <v>748</v>
      </c>
      <c r="F3" s="1509"/>
      <c r="G3" s="1509"/>
      <c r="H3" s="1509"/>
      <c r="I3" s="1509"/>
      <c r="J3" s="1509"/>
    </row>
    <row r="5" spans="1:8" ht="18" customHeight="1">
      <c r="A5" s="34"/>
      <c r="B5" s="1302" t="s">
        <v>281</v>
      </c>
      <c r="C5" s="1302"/>
      <c r="D5" s="1302"/>
      <c r="E5" s="1302"/>
      <c r="F5" s="1302"/>
      <c r="G5" s="1302"/>
      <c r="H5" s="1302"/>
    </row>
    <row r="6" spans="1:10" ht="16.5" customHeight="1">
      <c r="A6" s="34"/>
      <c r="B6" s="1326" t="s">
        <v>661</v>
      </c>
      <c r="C6" s="1326"/>
      <c r="D6" s="1326"/>
      <c r="E6" s="1326"/>
      <c r="F6" s="1326"/>
      <c r="G6" s="1326"/>
      <c r="H6" s="35"/>
      <c r="J6" s="1540" t="s">
        <v>766</v>
      </c>
    </row>
    <row r="7" spans="1:8" ht="13.5" customHeight="1">
      <c r="A7" s="34"/>
      <c r="B7" s="269"/>
      <c r="C7" s="36"/>
      <c r="D7" s="37"/>
      <c r="E7" s="38"/>
      <c r="F7" s="1301" t="s">
        <v>282</v>
      </c>
      <c r="G7" s="1301"/>
      <c r="H7" s="1301"/>
    </row>
    <row r="8" spans="1:10" ht="13.5" customHeight="1">
      <c r="A8" s="43" t="s">
        <v>58</v>
      </c>
      <c r="B8" s="448" t="s">
        <v>59</v>
      </c>
      <c r="C8" s="40" t="s">
        <v>60</v>
      </c>
      <c r="D8" s="299" t="s">
        <v>2</v>
      </c>
      <c r="E8" s="43" t="s">
        <v>61</v>
      </c>
      <c r="F8" s="43" t="s">
        <v>2</v>
      </c>
      <c r="G8" s="39" t="s">
        <v>62</v>
      </c>
      <c r="H8" s="40" t="s">
        <v>3</v>
      </c>
      <c r="I8" s="1284" t="s">
        <v>706</v>
      </c>
      <c r="J8" s="8" t="s">
        <v>3</v>
      </c>
    </row>
    <row r="9" spans="1:10" ht="13.5" customHeight="1">
      <c r="A9" s="75" t="s">
        <v>63</v>
      </c>
      <c r="B9" s="275"/>
      <c r="C9" s="78" t="s">
        <v>64</v>
      </c>
      <c r="D9" s="295" t="s">
        <v>65</v>
      </c>
      <c r="E9" s="75" t="s">
        <v>4</v>
      </c>
      <c r="F9" s="75" t="s">
        <v>66</v>
      </c>
      <c r="G9" s="99"/>
      <c r="H9" s="101" t="s">
        <v>264</v>
      </c>
      <c r="I9" s="1285" t="s">
        <v>707</v>
      </c>
      <c r="J9" s="303">
        <v>2012</v>
      </c>
    </row>
    <row r="10" spans="1:10" ht="13.5" customHeight="1">
      <c r="A10" s="73"/>
      <c r="B10" s="272" t="s">
        <v>266</v>
      </c>
      <c r="C10" s="154"/>
      <c r="D10" s="296"/>
      <c r="E10" s="202"/>
      <c r="F10" s="73"/>
      <c r="G10" s="202"/>
      <c r="H10" s="1140">
        <f>H14+H22+H43</f>
        <v>13043.2</v>
      </c>
      <c r="I10" s="1153">
        <f>I11+I40</f>
        <v>2.8000000000000043</v>
      </c>
      <c r="J10" s="1147">
        <f>SUM(H10:I10)</f>
        <v>13046</v>
      </c>
    </row>
    <row r="11" spans="1:10" ht="13.5" customHeight="1">
      <c r="A11" s="75"/>
      <c r="B11" s="449" t="s">
        <v>458</v>
      </c>
      <c r="C11" s="259">
        <v>887</v>
      </c>
      <c r="D11" s="75"/>
      <c r="E11" s="100"/>
      <c r="F11" s="75"/>
      <c r="G11" s="100"/>
      <c r="H11" s="1136">
        <f>H14+H22</f>
        <v>3922.7</v>
      </c>
      <c r="I11" s="1154">
        <f>I14+I22</f>
        <v>-12.099999999999994</v>
      </c>
      <c r="J11" s="8">
        <v>4538.4</v>
      </c>
    </row>
    <row r="12" spans="1:10" ht="13.5" customHeight="1">
      <c r="A12" s="75"/>
      <c r="B12" s="449" t="s">
        <v>598</v>
      </c>
      <c r="C12" s="87"/>
      <c r="D12" s="75"/>
      <c r="E12" s="100"/>
      <c r="F12" s="75"/>
      <c r="G12" s="100"/>
      <c r="H12" s="1141"/>
      <c r="I12" s="1155"/>
      <c r="J12" s="1158"/>
    </row>
    <row r="13" spans="1:10" ht="13.5" customHeight="1">
      <c r="A13" s="48"/>
      <c r="B13" s="450" t="s">
        <v>599</v>
      </c>
      <c r="C13" s="46"/>
      <c r="D13" s="48"/>
      <c r="E13" s="47"/>
      <c r="F13" s="48"/>
      <c r="G13" s="47"/>
      <c r="H13" s="1142"/>
      <c r="I13" s="1156"/>
      <c r="J13" s="303"/>
    </row>
    <row r="14" spans="1:10" ht="13.5" customHeight="1">
      <c r="A14" s="387" t="s">
        <v>5</v>
      </c>
      <c r="B14" s="282" t="s">
        <v>322</v>
      </c>
      <c r="C14" s="186">
        <v>887</v>
      </c>
      <c r="D14" s="187" t="s">
        <v>67</v>
      </c>
      <c r="E14" s="172"/>
      <c r="F14" s="187"/>
      <c r="G14" s="286"/>
      <c r="H14" s="220">
        <f>H17</f>
        <v>917.8</v>
      </c>
      <c r="I14" s="1159"/>
      <c r="J14" s="1357">
        <f>J17</f>
        <v>917.8</v>
      </c>
    </row>
    <row r="15" spans="1:10" ht="13.5" customHeight="1">
      <c r="A15" s="185"/>
      <c r="B15" s="282" t="s">
        <v>323</v>
      </c>
      <c r="C15" s="186"/>
      <c r="D15" s="187"/>
      <c r="E15" s="172"/>
      <c r="F15" s="187"/>
      <c r="G15" s="286"/>
      <c r="H15" s="220"/>
      <c r="I15" s="1155"/>
      <c r="J15" s="23"/>
    </row>
    <row r="16" spans="1:10" ht="13.5" customHeight="1">
      <c r="A16" s="189"/>
      <c r="B16" s="263" t="s">
        <v>147</v>
      </c>
      <c r="C16" s="173"/>
      <c r="D16" s="190"/>
      <c r="E16" s="176"/>
      <c r="F16" s="190"/>
      <c r="G16" s="287"/>
      <c r="H16" s="221"/>
      <c r="I16" s="1156"/>
      <c r="J16" s="303"/>
    </row>
    <row r="17" spans="1:10" ht="13.5" customHeight="1">
      <c r="A17" s="105" t="s">
        <v>7</v>
      </c>
      <c r="B17" s="282" t="s">
        <v>184</v>
      </c>
      <c r="C17" s="89">
        <v>887</v>
      </c>
      <c r="D17" s="62" t="s">
        <v>67</v>
      </c>
      <c r="E17" s="76" t="s">
        <v>68</v>
      </c>
      <c r="F17" s="62"/>
      <c r="G17" s="76"/>
      <c r="H17" s="219">
        <f>SUM(H20:H21)</f>
        <v>917.8</v>
      </c>
      <c r="I17" s="1160"/>
      <c r="J17" s="17">
        <f>SUM(J20:J21)</f>
        <v>917.8</v>
      </c>
    </row>
    <row r="18" spans="1:10" ht="13.5" customHeight="1">
      <c r="A18" s="147" t="s">
        <v>123</v>
      </c>
      <c r="B18" s="274" t="s">
        <v>185</v>
      </c>
      <c r="C18" s="89">
        <v>887</v>
      </c>
      <c r="D18" s="65" t="s">
        <v>67</v>
      </c>
      <c r="E18" s="62" t="s">
        <v>68</v>
      </c>
      <c r="F18" s="65" t="s">
        <v>69</v>
      </c>
      <c r="G18" s="290"/>
      <c r="H18" s="1143"/>
      <c r="I18" s="1159"/>
      <c r="J18" s="8"/>
    </row>
    <row r="19" spans="1:10" ht="13.5" customHeight="1">
      <c r="A19" s="104"/>
      <c r="B19" s="280" t="s">
        <v>186</v>
      </c>
      <c r="C19" s="45"/>
      <c r="D19" s="58"/>
      <c r="E19" s="60"/>
      <c r="F19" s="58"/>
      <c r="G19" s="291"/>
      <c r="H19" s="1144"/>
      <c r="I19" s="1156"/>
      <c r="J19" s="303"/>
    </row>
    <row r="20" spans="1:10" ht="13.5" customHeight="1">
      <c r="A20" s="48" t="s">
        <v>124</v>
      </c>
      <c r="B20" s="271" t="s">
        <v>201</v>
      </c>
      <c r="C20" s="46">
        <v>887</v>
      </c>
      <c r="D20" s="60" t="s">
        <v>67</v>
      </c>
      <c r="E20" s="58" t="s">
        <v>68</v>
      </c>
      <c r="F20" s="60" t="s">
        <v>69</v>
      </c>
      <c r="G20" s="58" t="s">
        <v>70</v>
      </c>
      <c r="H20" s="218">
        <v>742.3</v>
      </c>
      <c r="I20" s="1161"/>
      <c r="J20" s="17">
        <v>742.3</v>
      </c>
    </row>
    <row r="21" spans="1:10" ht="13.5" customHeight="1">
      <c r="A21" s="75" t="s">
        <v>125</v>
      </c>
      <c r="B21" s="265" t="s">
        <v>199</v>
      </c>
      <c r="C21" s="87">
        <v>887</v>
      </c>
      <c r="D21" s="81" t="s">
        <v>67</v>
      </c>
      <c r="E21" s="65" t="s">
        <v>68</v>
      </c>
      <c r="F21" s="81" t="s">
        <v>69</v>
      </c>
      <c r="G21" s="76" t="s">
        <v>71</v>
      </c>
      <c r="H21" s="219">
        <v>175.5</v>
      </c>
      <c r="I21" s="1161"/>
      <c r="J21" s="17">
        <v>175.5</v>
      </c>
    </row>
    <row r="22" spans="1:10" ht="13.5" customHeight="1">
      <c r="A22" s="124" t="s">
        <v>11</v>
      </c>
      <c r="B22" s="451" t="s">
        <v>126</v>
      </c>
      <c r="C22" s="113">
        <v>887</v>
      </c>
      <c r="D22" s="129" t="s">
        <v>72</v>
      </c>
      <c r="E22" s="126"/>
      <c r="F22" s="129"/>
      <c r="G22" s="126"/>
      <c r="H22" s="721">
        <f>H26+H32</f>
        <v>3004.9</v>
      </c>
      <c r="I22" s="1154">
        <f>I32+I26</f>
        <v>-12.099999999999994</v>
      </c>
      <c r="J22" s="1358">
        <f>SUM(H22:I22)</f>
        <v>2992.8</v>
      </c>
    </row>
    <row r="23" spans="1:10" ht="13.5" customHeight="1">
      <c r="A23" s="117"/>
      <c r="B23" s="266" t="s">
        <v>127</v>
      </c>
      <c r="C23" s="92"/>
      <c r="D23" s="191"/>
      <c r="E23" s="88"/>
      <c r="F23" s="191"/>
      <c r="G23" s="88"/>
      <c r="H23" s="220"/>
      <c r="I23" s="1155"/>
      <c r="J23" s="23"/>
    </row>
    <row r="24" spans="1:10" ht="13.5" customHeight="1">
      <c r="A24" s="117"/>
      <c r="B24" s="266" t="s">
        <v>128</v>
      </c>
      <c r="C24" s="92"/>
      <c r="D24" s="191"/>
      <c r="E24" s="88"/>
      <c r="F24" s="191"/>
      <c r="G24" s="88"/>
      <c r="H24" s="220"/>
      <c r="I24" s="1155"/>
      <c r="J24" s="23"/>
    </row>
    <row r="25" spans="1:10" ht="13.5" customHeight="1">
      <c r="A25" s="117"/>
      <c r="B25" s="266" t="s">
        <v>129</v>
      </c>
      <c r="C25" s="92"/>
      <c r="D25" s="191"/>
      <c r="E25" s="88"/>
      <c r="F25" s="191"/>
      <c r="G25" s="88"/>
      <c r="H25" s="220"/>
      <c r="I25" s="1156"/>
      <c r="J25" s="303"/>
    </row>
    <row r="26" spans="1:10" ht="13.5" customHeight="1">
      <c r="A26" s="51" t="s">
        <v>75</v>
      </c>
      <c r="B26" s="281" t="s">
        <v>134</v>
      </c>
      <c r="C26" s="49">
        <v>887</v>
      </c>
      <c r="D26" s="50" t="s">
        <v>72</v>
      </c>
      <c r="E26" s="52" t="s">
        <v>73</v>
      </c>
      <c r="F26" s="50"/>
      <c r="G26" s="290"/>
      <c r="H26" s="305">
        <f>H27</f>
        <v>1996.4</v>
      </c>
      <c r="I26" s="1167">
        <f>SUM(I27:I31)</f>
        <v>0</v>
      </c>
      <c r="J26" s="1250">
        <f>SUM(H26:I26)</f>
        <v>1996.4</v>
      </c>
    </row>
    <row r="27" spans="1:10" ht="13.5" customHeight="1">
      <c r="A27" s="43" t="s">
        <v>135</v>
      </c>
      <c r="B27" s="274" t="s">
        <v>185</v>
      </c>
      <c r="C27" s="89">
        <v>887</v>
      </c>
      <c r="D27" s="65" t="s">
        <v>72</v>
      </c>
      <c r="E27" s="62" t="s">
        <v>73</v>
      </c>
      <c r="F27" s="65" t="s">
        <v>69</v>
      </c>
      <c r="G27" s="288"/>
      <c r="H27" s="1164">
        <f>SUM(H29:H31)</f>
        <v>1996.4</v>
      </c>
      <c r="I27" s="1169"/>
      <c r="J27" s="1166"/>
    </row>
    <row r="28" spans="1:10" ht="13.5" customHeight="1">
      <c r="A28" s="48"/>
      <c r="B28" s="280" t="s">
        <v>186</v>
      </c>
      <c r="C28" s="45"/>
      <c r="D28" s="58"/>
      <c r="E28" s="57"/>
      <c r="F28" s="55"/>
      <c r="G28" s="291"/>
      <c r="H28" s="1165"/>
      <c r="I28" s="1170"/>
      <c r="J28" s="1157"/>
    </row>
    <row r="29" spans="1:11" ht="13.5" customHeight="1">
      <c r="A29" s="104" t="s">
        <v>252</v>
      </c>
      <c r="B29" s="271" t="s">
        <v>130</v>
      </c>
      <c r="C29" s="46">
        <v>887</v>
      </c>
      <c r="D29" s="60" t="s">
        <v>72</v>
      </c>
      <c r="E29" s="60" t="s">
        <v>73</v>
      </c>
      <c r="F29" s="60" t="s">
        <v>69</v>
      </c>
      <c r="G29" s="289" t="s">
        <v>70</v>
      </c>
      <c r="H29" s="306">
        <v>1435.2</v>
      </c>
      <c r="I29" s="1168">
        <v>0</v>
      </c>
      <c r="J29" s="1250">
        <f>SUM(H29:I29)</f>
        <v>1435.2</v>
      </c>
      <c r="K29" s="659"/>
    </row>
    <row r="30" spans="1:10" ht="13.5" customHeight="1">
      <c r="A30" s="104" t="s">
        <v>188</v>
      </c>
      <c r="B30" s="265" t="s">
        <v>199</v>
      </c>
      <c r="C30" s="46">
        <v>887</v>
      </c>
      <c r="D30" s="60" t="s">
        <v>72</v>
      </c>
      <c r="E30" s="108" t="s">
        <v>73</v>
      </c>
      <c r="F30" s="108">
        <v>500</v>
      </c>
      <c r="G30" s="375">
        <v>213</v>
      </c>
      <c r="H30" s="722">
        <v>476.8</v>
      </c>
      <c r="I30" s="1162">
        <v>0</v>
      </c>
      <c r="J30" s="1350">
        <f>SUM(H30:I30)</f>
        <v>476.8</v>
      </c>
    </row>
    <row r="31" spans="1:10" ht="13.5" customHeight="1">
      <c r="A31" s="104" t="s">
        <v>189</v>
      </c>
      <c r="B31" s="265" t="s">
        <v>200</v>
      </c>
      <c r="C31" s="46">
        <v>887</v>
      </c>
      <c r="D31" s="59" t="s">
        <v>72</v>
      </c>
      <c r="E31" s="63" t="s">
        <v>73</v>
      </c>
      <c r="F31" s="63">
        <v>500</v>
      </c>
      <c r="G31" s="376">
        <v>222</v>
      </c>
      <c r="H31" s="723">
        <v>84.4</v>
      </c>
      <c r="I31" s="1163"/>
      <c r="J31" s="1310">
        <v>84.4</v>
      </c>
    </row>
    <row r="32" spans="1:10" ht="13.5" customHeight="1">
      <c r="A32" s="142" t="s">
        <v>76</v>
      </c>
      <c r="B32" s="281" t="s">
        <v>318</v>
      </c>
      <c r="C32" s="49">
        <v>887</v>
      </c>
      <c r="D32" s="50" t="s">
        <v>72</v>
      </c>
      <c r="E32" s="72" t="s">
        <v>133</v>
      </c>
      <c r="F32" s="42"/>
      <c r="G32" s="39"/>
      <c r="H32" s="305">
        <f>H34</f>
        <v>1008.5</v>
      </c>
      <c r="I32" s="1286">
        <f>SUM(I34:I39)</f>
        <v>-12.099999999999994</v>
      </c>
      <c r="J32" s="8"/>
    </row>
    <row r="33" spans="1:10" ht="13.5" customHeight="1">
      <c r="A33" s="138"/>
      <c r="B33" s="263" t="s">
        <v>319</v>
      </c>
      <c r="C33" s="53"/>
      <c r="D33" s="55"/>
      <c r="E33" s="56"/>
      <c r="F33" s="47"/>
      <c r="G33" s="44"/>
      <c r="H33" s="534"/>
      <c r="I33" s="647"/>
      <c r="J33" s="23"/>
    </row>
    <row r="34" spans="1:10" ht="13.5" customHeight="1">
      <c r="A34" s="105" t="s">
        <v>136</v>
      </c>
      <c r="B34" s="274" t="s">
        <v>185</v>
      </c>
      <c r="C34" s="78">
        <v>887</v>
      </c>
      <c r="D34" s="76" t="s">
        <v>72</v>
      </c>
      <c r="E34" s="75" t="s">
        <v>187</v>
      </c>
      <c r="F34" s="100">
        <v>500</v>
      </c>
      <c r="G34" s="99"/>
      <c r="H34" s="1145">
        <f>SUM(H36:H39)</f>
        <v>1008.5</v>
      </c>
      <c r="I34" s="1171"/>
      <c r="J34" s="8"/>
    </row>
    <row r="35" spans="1:10" ht="13.5" customHeight="1">
      <c r="A35" s="105"/>
      <c r="B35" s="275" t="s">
        <v>186</v>
      </c>
      <c r="C35" s="78"/>
      <c r="D35" s="76"/>
      <c r="E35" s="75"/>
      <c r="F35" s="100"/>
      <c r="G35" s="99"/>
      <c r="H35" s="1145"/>
      <c r="I35" s="1172"/>
      <c r="J35" s="303"/>
    </row>
    <row r="36" spans="1:10" ht="13.5" customHeight="1">
      <c r="A36" s="74" t="s">
        <v>244</v>
      </c>
      <c r="B36" s="265" t="s">
        <v>130</v>
      </c>
      <c r="C36" s="154">
        <v>887</v>
      </c>
      <c r="D36" s="59" t="s">
        <v>72</v>
      </c>
      <c r="E36" s="59" t="s">
        <v>133</v>
      </c>
      <c r="F36" s="59" t="s">
        <v>69</v>
      </c>
      <c r="G36" s="377" t="s">
        <v>70</v>
      </c>
      <c r="H36" s="535">
        <v>615</v>
      </c>
      <c r="I36" s="1163"/>
      <c r="J36" s="17">
        <v>615.1</v>
      </c>
    </row>
    <row r="37" spans="1:10" ht="13.5" customHeight="1">
      <c r="A37" s="43" t="s">
        <v>190</v>
      </c>
      <c r="B37" s="275" t="s">
        <v>131</v>
      </c>
      <c r="C37" s="89">
        <v>887</v>
      </c>
      <c r="D37" s="65" t="s">
        <v>72</v>
      </c>
      <c r="E37" s="71" t="s">
        <v>133</v>
      </c>
      <c r="F37" s="109">
        <v>500</v>
      </c>
      <c r="G37" s="378">
        <v>212</v>
      </c>
      <c r="H37" s="1137">
        <v>218.2</v>
      </c>
      <c r="I37" s="1171">
        <f>J37-H37</f>
        <v>-12.099999999999994</v>
      </c>
      <c r="J37" s="1351">
        <v>206.1</v>
      </c>
    </row>
    <row r="38" spans="1:10" ht="13.5" customHeight="1">
      <c r="A38" s="84"/>
      <c r="B38" s="280" t="s">
        <v>132</v>
      </c>
      <c r="C38" s="45"/>
      <c r="D38" s="58"/>
      <c r="E38" s="108"/>
      <c r="F38" s="110"/>
      <c r="G38" s="375"/>
      <c r="H38" s="1146"/>
      <c r="I38" s="1172"/>
      <c r="J38" s="1352"/>
    </row>
    <row r="39" spans="1:10" ht="13.5" customHeight="1">
      <c r="A39" s="105" t="s">
        <v>245</v>
      </c>
      <c r="B39" s="265" t="s">
        <v>199</v>
      </c>
      <c r="C39" s="154">
        <v>887</v>
      </c>
      <c r="D39" s="59" t="s">
        <v>72</v>
      </c>
      <c r="E39" s="59" t="s">
        <v>133</v>
      </c>
      <c r="F39" s="59" t="s">
        <v>69</v>
      </c>
      <c r="G39" s="377" t="s">
        <v>71</v>
      </c>
      <c r="H39" s="535">
        <v>175.3</v>
      </c>
      <c r="I39" s="1162"/>
      <c r="J39" s="1310">
        <v>175.3</v>
      </c>
    </row>
    <row r="40" spans="1:10" ht="13.5" customHeight="1">
      <c r="A40" s="124"/>
      <c r="B40" s="1353" t="s">
        <v>459</v>
      </c>
      <c r="C40" s="49">
        <v>973</v>
      </c>
      <c r="D40" s="65"/>
      <c r="E40" s="71"/>
      <c r="F40" s="109"/>
      <c r="G40" s="378"/>
      <c r="H40" s="1173"/>
      <c r="I40" s="1169">
        <f>I43</f>
        <v>14.899999999999999</v>
      </c>
      <c r="J40" s="8"/>
    </row>
    <row r="41" spans="1:10" ht="13.5" customHeight="1">
      <c r="A41" s="117"/>
      <c r="B41" s="1354" t="s">
        <v>460</v>
      </c>
      <c r="C41" s="78"/>
      <c r="D41" s="76"/>
      <c r="E41" s="130"/>
      <c r="F41" s="131"/>
      <c r="G41" s="379"/>
      <c r="H41" s="1174"/>
      <c r="I41" s="1236"/>
      <c r="J41" s="23"/>
    </row>
    <row r="42" spans="1:10" ht="13.5" customHeight="1">
      <c r="A42" s="121"/>
      <c r="B42" s="1355" t="s">
        <v>555</v>
      </c>
      <c r="C42" s="78"/>
      <c r="D42" s="58"/>
      <c r="E42" s="108"/>
      <c r="F42" s="110"/>
      <c r="G42" s="375"/>
      <c r="H42" s="1175"/>
      <c r="I42" s="1239"/>
      <c r="J42" s="303"/>
    </row>
    <row r="43" spans="1:10" ht="13.5" customHeight="1">
      <c r="A43" s="124" t="s">
        <v>16</v>
      </c>
      <c r="B43" s="281" t="s">
        <v>153</v>
      </c>
      <c r="C43" s="137" t="s">
        <v>170</v>
      </c>
      <c r="D43" s="50" t="s">
        <v>74</v>
      </c>
      <c r="E43" s="71"/>
      <c r="F43" s="109"/>
      <c r="G43" s="378"/>
      <c r="H43" s="1176">
        <f>H47+H52</f>
        <v>9120.5</v>
      </c>
      <c r="I43" s="1167">
        <f>I47+I52</f>
        <v>14.899999999999999</v>
      </c>
      <c r="J43" s="1357">
        <f>J47+J52</f>
        <v>9135.4</v>
      </c>
    </row>
    <row r="44" spans="1:10" ht="13.5" customHeight="1">
      <c r="A44" s="117"/>
      <c r="B44" s="282" t="s">
        <v>620</v>
      </c>
      <c r="C44" s="78"/>
      <c r="D44" s="76"/>
      <c r="E44" s="130"/>
      <c r="F44" s="131"/>
      <c r="G44" s="379"/>
      <c r="H44" s="1177"/>
      <c r="I44" s="1237"/>
      <c r="J44" s="23"/>
    </row>
    <row r="45" spans="1:10" ht="13.5" customHeight="1">
      <c r="A45" s="117"/>
      <c r="B45" s="282" t="s">
        <v>621</v>
      </c>
      <c r="C45" s="78"/>
      <c r="D45" s="76"/>
      <c r="E45" s="130"/>
      <c r="F45" s="131"/>
      <c r="G45" s="379"/>
      <c r="H45" s="1177"/>
      <c r="I45" s="1237"/>
      <c r="J45" s="23"/>
    </row>
    <row r="46" spans="1:10" ht="13.5" customHeight="1">
      <c r="A46" s="121"/>
      <c r="B46" s="263" t="s">
        <v>622</v>
      </c>
      <c r="C46" s="78"/>
      <c r="D46" s="58"/>
      <c r="E46" s="108"/>
      <c r="F46" s="110"/>
      <c r="G46" s="375"/>
      <c r="H46" s="1178"/>
      <c r="I46" s="1239"/>
      <c r="J46" s="303"/>
    </row>
    <row r="47" spans="1:10" ht="13.5" customHeight="1">
      <c r="A47" s="407" t="s">
        <v>85</v>
      </c>
      <c r="B47" s="282" t="s">
        <v>117</v>
      </c>
      <c r="C47" s="32">
        <v>973</v>
      </c>
      <c r="D47" s="146" t="s">
        <v>74</v>
      </c>
      <c r="E47" s="115" t="s">
        <v>79</v>
      </c>
      <c r="F47" s="115"/>
      <c r="G47" s="293"/>
      <c r="H47" s="1179">
        <f>SUM(H50:H51)</f>
        <v>917.8</v>
      </c>
      <c r="I47" s="1238">
        <f>I48</f>
        <v>0</v>
      </c>
      <c r="J47" s="1359">
        <f>J48</f>
        <v>917.8</v>
      </c>
    </row>
    <row r="48" spans="1:10" ht="13.5" customHeight="1">
      <c r="A48" s="192" t="s">
        <v>191</v>
      </c>
      <c r="B48" s="274" t="s">
        <v>185</v>
      </c>
      <c r="C48" s="78">
        <v>973</v>
      </c>
      <c r="D48" s="65" t="s">
        <v>74</v>
      </c>
      <c r="E48" s="71" t="s">
        <v>79</v>
      </c>
      <c r="F48" s="109">
        <v>500</v>
      </c>
      <c r="G48" s="288"/>
      <c r="H48" s="1180">
        <f>H50+H51</f>
        <v>917.8</v>
      </c>
      <c r="I48" s="1167">
        <f>SUM(I50:I51)</f>
        <v>0</v>
      </c>
      <c r="J48" s="8">
        <f>SUM(J50:J51)</f>
        <v>917.8</v>
      </c>
    </row>
    <row r="49" spans="1:10" ht="13.5" customHeight="1">
      <c r="A49" s="193"/>
      <c r="B49" s="280" t="s">
        <v>186</v>
      </c>
      <c r="C49" s="45"/>
      <c r="D49" s="58"/>
      <c r="E49" s="108"/>
      <c r="F49" s="110"/>
      <c r="G49" s="289"/>
      <c r="H49" s="1178"/>
      <c r="I49" s="1239"/>
      <c r="J49" s="303"/>
    </row>
    <row r="50" spans="1:10" ht="13.5" customHeight="1">
      <c r="A50" s="112" t="s">
        <v>192</v>
      </c>
      <c r="B50" s="270" t="s">
        <v>130</v>
      </c>
      <c r="C50" s="46">
        <v>973</v>
      </c>
      <c r="D50" s="60" t="s">
        <v>74</v>
      </c>
      <c r="E50" s="108" t="s">
        <v>79</v>
      </c>
      <c r="F50" s="108">
        <v>500</v>
      </c>
      <c r="G50" s="375">
        <v>211</v>
      </c>
      <c r="H50" s="1178">
        <v>742.3</v>
      </c>
      <c r="I50" s="1161">
        <v>0</v>
      </c>
      <c r="J50" s="1250">
        <f>SUM(H50:I50)</f>
        <v>742.3</v>
      </c>
    </row>
    <row r="51" spans="1:10" ht="13.5" customHeight="1">
      <c r="A51" s="64" t="s">
        <v>193</v>
      </c>
      <c r="B51" s="265" t="s">
        <v>199</v>
      </c>
      <c r="C51" s="155">
        <v>973</v>
      </c>
      <c r="D51" s="59" t="s">
        <v>74</v>
      </c>
      <c r="E51" s="63" t="s">
        <v>79</v>
      </c>
      <c r="F51" s="63">
        <v>500</v>
      </c>
      <c r="G51" s="376">
        <v>213</v>
      </c>
      <c r="H51" s="1181">
        <v>175.5</v>
      </c>
      <c r="I51" s="1161">
        <v>0</v>
      </c>
      <c r="J51" s="1250">
        <f>SUM(H51:I51)</f>
        <v>175.5</v>
      </c>
    </row>
    <row r="52" spans="1:10" ht="13.5" customHeight="1">
      <c r="A52" s="51" t="s">
        <v>194</v>
      </c>
      <c r="B52" s="451" t="s">
        <v>134</v>
      </c>
      <c r="C52" s="354">
        <v>973</v>
      </c>
      <c r="D52" s="52" t="s">
        <v>74</v>
      </c>
      <c r="E52" s="52" t="s">
        <v>328</v>
      </c>
      <c r="F52" s="51"/>
      <c r="G52" s="297"/>
      <c r="H52" s="1182">
        <f>SUM(H55:H65)</f>
        <v>8202.7</v>
      </c>
      <c r="I52" s="1161">
        <f>SUM(I55:I65)</f>
        <v>14.899999999999999</v>
      </c>
      <c r="J52" s="311">
        <f>SUM(J55:J65)</f>
        <v>8217.6</v>
      </c>
    </row>
    <row r="53" spans="1:10" ht="13.5" customHeight="1">
      <c r="A53" s="43" t="s">
        <v>195</v>
      </c>
      <c r="B53" s="274" t="s">
        <v>185</v>
      </c>
      <c r="C53" s="49">
        <v>973</v>
      </c>
      <c r="D53" s="50" t="s">
        <v>74</v>
      </c>
      <c r="E53" s="52" t="s">
        <v>328</v>
      </c>
      <c r="F53" s="148">
        <v>500</v>
      </c>
      <c r="G53" s="297"/>
      <c r="H53" s="1182"/>
      <c r="I53" s="1237"/>
      <c r="J53" s="8"/>
    </row>
    <row r="54" spans="1:10" ht="13.5" customHeight="1">
      <c r="A54" s="48"/>
      <c r="B54" s="280" t="s">
        <v>186</v>
      </c>
      <c r="C54" s="45"/>
      <c r="D54" s="55"/>
      <c r="E54" s="57"/>
      <c r="F54" s="149"/>
      <c r="G54" s="300"/>
      <c r="H54" s="1183"/>
      <c r="I54" s="1237"/>
      <c r="J54" s="303"/>
    </row>
    <row r="55" spans="1:10" ht="13.5" customHeight="1">
      <c r="A55" s="145" t="s">
        <v>196</v>
      </c>
      <c r="B55" s="271" t="s">
        <v>201</v>
      </c>
      <c r="C55" s="46">
        <v>973</v>
      </c>
      <c r="D55" s="60" t="s">
        <v>74</v>
      </c>
      <c r="E55" s="108" t="s">
        <v>328</v>
      </c>
      <c r="F55" s="108">
        <v>500</v>
      </c>
      <c r="G55" s="375">
        <v>211</v>
      </c>
      <c r="H55" s="1178">
        <v>4534.3</v>
      </c>
      <c r="I55" s="1161">
        <v>0</v>
      </c>
      <c r="J55" s="1250">
        <f>SUM(H55:I55)</f>
        <v>4534.3</v>
      </c>
    </row>
    <row r="56" spans="1:10" ht="13.5" customHeight="1">
      <c r="A56" s="66" t="s">
        <v>197</v>
      </c>
      <c r="B56" s="265" t="s">
        <v>199</v>
      </c>
      <c r="C56" s="46">
        <v>973</v>
      </c>
      <c r="D56" s="59" t="s">
        <v>74</v>
      </c>
      <c r="E56" s="108" t="s">
        <v>328</v>
      </c>
      <c r="F56" s="63">
        <v>500</v>
      </c>
      <c r="G56" s="376">
        <v>213</v>
      </c>
      <c r="H56" s="1181">
        <v>1559.5</v>
      </c>
      <c r="I56" s="1161">
        <v>-43.1</v>
      </c>
      <c r="J56" s="1250">
        <f aca="true" t="shared" si="0" ref="J56:J65">SUM(H56:I56)</f>
        <v>1516.4</v>
      </c>
    </row>
    <row r="57" spans="1:10" ht="13.5" customHeight="1">
      <c r="A57" s="61" t="s">
        <v>329</v>
      </c>
      <c r="B57" s="265" t="s">
        <v>203</v>
      </c>
      <c r="C57" s="46">
        <v>973</v>
      </c>
      <c r="D57" s="59" t="s">
        <v>74</v>
      </c>
      <c r="E57" s="108" t="s">
        <v>328</v>
      </c>
      <c r="F57" s="63">
        <v>500</v>
      </c>
      <c r="G57" s="376">
        <v>221</v>
      </c>
      <c r="H57" s="1181">
        <v>105.5</v>
      </c>
      <c r="I57" s="1241">
        <v>34.5</v>
      </c>
      <c r="J57" s="1250">
        <f t="shared" si="0"/>
        <v>140</v>
      </c>
    </row>
    <row r="58" spans="1:10" ht="13.5" customHeight="1">
      <c r="A58" s="64" t="s">
        <v>330</v>
      </c>
      <c r="B58" s="262" t="s">
        <v>204</v>
      </c>
      <c r="C58" s="46">
        <v>973</v>
      </c>
      <c r="D58" s="62" t="s">
        <v>74</v>
      </c>
      <c r="E58" s="108" t="s">
        <v>328</v>
      </c>
      <c r="F58" s="63">
        <v>500</v>
      </c>
      <c r="G58" s="376">
        <v>222</v>
      </c>
      <c r="H58" s="1181">
        <v>105.5</v>
      </c>
      <c r="I58" s="1241"/>
      <c r="J58" s="1250">
        <f t="shared" si="0"/>
        <v>105.5</v>
      </c>
    </row>
    <row r="59" spans="1:10" ht="13.5" customHeight="1">
      <c r="A59" s="61" t="s">
        <v>331</v>
      </c>
      <c r="B59" s="265" t="s">
        <v>200</v>
      </c>
      <c r="C59" s="46">
        <v>973</v>
      </c>
      <c r="D59" s="59" t="s">
        <v>74</v>
      </c>
      <c r="E59" s="108" t="s">
        <v>328</v>
      </c>
      <c r="F59" s="63">
        <v>500</v>
      </c>
      <c r="G59" s="376">
        <v>222</v>
      </c>
      <c r="H59" s="1181">
        <v>105.5</v>
      </c>
      <c r="I59" s="1161"/>
      <c r="J59" s="1250">
        <f t="shared" si="0"/>
        <v>105.5</v>
      </c>
    </row>
    <row r="60" spans="1:10" ht="13.5" customHeight="1">
      <c r="A60" s="64" t="s">
        <v>332</v>
      </c>
      <c r="B60" s="265" t="s">
        <v>205</v>
      </c>
      <c r="C60" s="46">
        <v>973</v>
      </c>
      <c r="D60" s="59" t="s">
        <v>74</v>
      </c>
      <c r="E60" s="108" t="s">
        <v>328</v>
      </c>
      <c r="F60" s="63">
        <v>500</v>
      </c>
      <c r="G60" s="376">
        <v>223</v>
      </c>
      <c r="H60" s="1181">
        <v>211</v>
      </c>
      <c r="I60" s="1161"/>
      <c r="J60" s="1250">
        <f t="shared" si="0"/>
        <v>211</v>
      </c>
    </row>
    <row r="61" spans="1:10" ht="13.5" customHeight="1">
      <c r="A61" s="68" t="s">
        <v>333</v>
      </c>
      <c r="B61" s="265" t="s">
        <v>206</v>
      </c>
      <c r="C61" s="46">
        <v>973</v>
      </c>
      <c r="D61" s="59" t="s">
        <v>74</v>
      </c>
      <c r="E61" s="108" t="s">
        <v>328</v>
      </c>
      <c r="F61" s="63">
        <v>500</v>
      </c>
      <c r="G61" s="376">
        <v>225</v>
      </c>
      <c r="H61" s="1181">
        <v>316.5</v>
      </c>
      <c r="I61" s="1161">
        <v>23.5</v>
      </c>
      <c r="J61" s="1250">
        <f t="shared" si="0"/>
        <v>340</v>
      </c>
    </row>
    <row r="62" spans="1:10" ht="13.5" customHeight="1">
      <c r="A62" s="408" t="s">
        <v>334</v>
      </c>
      <c r="B62" s="265" t="s">
        <v>202</v>
      </c>
      <c r="C62" s="46">
        <v>973</v>
      </c>
      <c r="D62" s="59" t="s">
        <v>74</v>
      </c>
      <c r="E62" s="108" t="s">
        <v>328</v>
      </c>
      <c r="F62" s="63">
        <v>500</v>
      </c>
      <c r="G62" s="376">
        <v>226</v>
      </c>
      <c r="H62" s="1181">
        <v>420.9</v>
      </c>
      <c r="I62" s="1161">
        <v>0</v>
      </c>
      <c r="J62" s="1250">
        <f t="shared" si="0"/>
        <v>420.9</v>
      </c>
    </row>
    <row r="63" spans="1:10" ht="13.5" customHeight="1">
      <c r="A63" s="408" t="s">
        <v>335</v>
      </c>
      <c r="B63" s="262" t="s">
        <v>77</v>
      </c>
      <c r="C63" s="46">
        <v>973</v>
      </c>
      <c r="D63" s="62" t="s">
        <v>74</v>
      </c>
      <c r="E63" s="108" t="s">
        <v>328</v>
      </c>
      <c r="F63" s="63">
        <v>500</v>
      </c>
      <c r="G63" s="376">
        <v>290</v>
      </c>
      <c r="H63" s="1181">
        <v>316.5</v>
      </c>
      <c r="I63" s="1161">
        <v>0</v>
      </c>
      <c r="J63" s="1250">
        <f t="shared" si="0"/>
        <v>316.5</v>
      </c>
    </row>
    <row r="64" spans="1:10" ht="13.5" customHeight="1">
      <c r="A64" s="335" t="s">
        <v>336</v>
      </c>
      <c r="B64" s="262" t="s">
        <v>78</v>
      </c>
      <c r="C64" s="46">
        <v>973</v>
      </c>
      <c r="D64" s="62" t="s">
        <v>74</v>
      </c>
      <c r="E64" s="108" t="s">
        <v>328</v>
      </c>
      <c r="F64" s="63">
        <v>500</v>
      </c>
      <c r="G64" s="376">
        <v>310</v>
      </c>
      <c r="H64" s="1181">
        <v>211</v>
      </c>
      <c r="I64" s="1161">
        <v>0</v>
      </c>
      <c r="J64" s="1250">
        <f t="shared" si="0"/>
        <v>211</v>
      </c>
    </row>
    <row r="65" spans="1:10" ht="13.5" customHeight="1">
      <c r="A65" s="64" t="s">
        <v>337</v>
      </c>
      <c r="B65" s="265" t="s">
        <v>116</v>
      </c>
      <c r="C65" s="200">
        <v>973</v>
      </c>
      <c r="D65" s="62" t="s">
        <v>74</v>
      </c>
      <c r="E65" s="130" t="s">
        <v>328</v>
      </c>
      <c r="F65" s="71">
        <v>500</v>
      </c>
      <c r="G65" s="378">
        <v>340</v>
      </c>
      <c r="H65" s="1180">
        <v>316.5</v>
      </c>
      <c r="I65" s="1242">
        <v>0</v>
      </c>
      <c r="J65" s="1250">
        <f t="shared" si="0"/>
        <v>316.5</v>
      </c>
    </row>
    <row r="66" spans="1:10" ht="13.5" customHeight="1">
      <c r="A66" s="409" t="s">
        <v>424</v>
      </c>
      <c r="B66" s="283" t="s">
        <v>274</v>
      </c>
      <c r="C66" s="139">
        <v>973</v>
      </c>
      <c r="D66" s="62" t="s">
        <v>74</v>
      </c>
      <c r="E66" s="109" t="s">
        <v>338</v>
      </c>
      <c r="F66" s="71">
        <v>598</v>
      </c>
      <c r="G66" s="109"/>
      <c r="H66" s="1176">
        <f>H70</f>
        <v>67</v>
      </c>
      <c r="I66" s="1237">
        <v>0</v>
      </c>
      <c r="J66" s="1360">
        <f>SUM(H66:I66)</f>
        <v>67</v>
      </c>
    </row>
    <row r="67" spans="1:10" ht="13.5" customHeight="1">
      <c r="A67" s="107"/>
      <c r="B67" s="284" t="s">
        <v>276</v>
      </c>
      <c r="C67" s="111"/>
      <c r="D67" s="81"/>
      <c r="E67" s="76"/>
      <c r="F67" s="130"/>
      <c r="G67" s="131"/>
      <c r="H67" s="1174"/>
      <c r="I67" s="1237"/>
      <c r="J67" s="1361"/>
    </row>
    <row r="68" spans="1:10" ht="13.5" customHeight="1">
      <c r="A68" s="107"/>
      <c r="B68" s="284" t="s">
        <v>277</v>
      </c>
      <c r="C68" s="111"/>
      <c r="D68" s="81"/>
      <c r="E68" s="76"/>
      <c r="F68" s="130"/>
      <c r="G68" s="131"/>
      <c r="H68" s="1174"/>
      <c r="I68" s="1237"/>
      <c r="J68" s="1361"/>
    </row>
    <row r="69" spans="1:10" ht="13.5" customHeight="1">
      <c r="A69" s="84"/>
      <c r="B69" s="263" t="s">
        <v>275</v>
      </c>
      <c r="C69" s="132"/>
      <c r="D69" s="60"/>
      <c r="E69" s="58"/>
      <c r="F69" s="108"/>
      <c r="G69" s="110"/>
      <c r="H69" s="1175"/>
      <c r="I69" s="1237"/>
      <c r="J69" s="1362"/>
    </row>
    <row r="70" spans="1:10" ht="13.5" customHeight="1">
      <c r="A70" s="84" t="s">
        <v>339</v>
      </c>
      <c r="B70" s="280" t="s">
        <v>77</v>
      </c>
      <c r="C70" s="139">
        <v>973</v>
      </c>
      <c r="D70" s="62" t="s">
        <v>74</v>
      </c>
      <c r="E70" s="109" t="s">
        <v>338</v>
      </c>
      <c r="F70" s="71">
        <v>598</v>
      </c>
      <c r="G70" s="109">
        <v>290</v>
      </c>
      <c r="H70" s="1184">
        <v>67</v>
      </c>
      <c r="I70" s="1161">
        <v>0</v>
      </c>
      <c r="J70" s="1250">
        <f>SUM(H70:I70)</f>
        <v>67</v>
      </c>
    </row>
    <row r="71" spans="1:10" ht="13.5" customHeight="1">
      <c r="A71" s="410" t="s">
        <v>18</v>
      </c>
      <c r="B71" s="272" t="s">
        <v>210</v>
      </c>
      <c r="C71" s="267">
        <v>973</v>
      </c>
      <c r="D71" s="70" t="s">
        <v>268</v>
      </c>
      <c r="E71" s="70"/>
      <c r="F71" s="69"/>
      <c r="G71" s="150"/>
      <c r="H71" s="1185">
        <f>H72</f>
        <v>2400</v>
      </c>
      <c r="I71" s="1241">
        <f>J71-H71</f>
        <v>-344.1999999999998</v>
      </c>
      <c r="J71" s="1308">
        <f>J72</f>
        <v>2055.8</v>
      </c>
    </row>
    <row r="72" spans="1:10" ht="13.5" customHeight="1">
      <c r="A72" s="411" t="s">
        <v>22</v>
      </c>
      <c r="B72" s="273" t="s">
        <v>211</v>
      </c>
      <c r="C72" s="143">
        <v>973</v>
      </c>
      <c r="D72" s="70" t="s">
        <v>268</v>
      </c>
      <c r="E72" s="70" t="s">
        <v>212</v>
      </c>
      <c r="F72" s="70"/>
      <c r="G72" s="380"/>
      <c r="H72" s="1186">
        <f>H73</f>
        <v>2400</v>
      </c>
      <c r="I72" s="1161">
        <f>I73</f>
        <v>-344.2</v>
      </c>
      <c r="J72" s="17">
        <f>J73</f>
        <v>2055.8</v>
      </c>
    </row>
    <row r="73" spans="1:10" ht="13.5" customHeight="1">
      <c r="A73" s="74" t="s">
        <v>340</v>
      </c>
      <c r="B73" s="274" t="s">
        <v>77</v>
      </c>
      <c r="C73" s="194" t="s">
        <v>170</v>
      </c>
      <c r="D73" s="65" t="s">
        <v>268</v>
      </c>
      <c r="E73" s="59" t="s">
        <v>212</v>
      </c>
      <c r="F73" s="195" t="s">
        <v>80</v>
      </c>
      <c r="G73" s="288" t="s">
        <v>255</v>
      </c>
      <c r="H73" s="1187">
        <v>2400</v>
      </c>
      <c r="I73" s="1161">
        <v>-344.2</v>
      </c>
      <c r="J73" s="1250">
        <f>SUM(H73:I73)</f>
        <v>2055.8</v>
      </c>
    </row>
    <row r="74" spans="1:10" ht="13.5" customHeight="1">
      <c r="A74" s="180" t="s">
        <v>33</v>
      </c>
      <c r="B74" s="281" t="s">
        <v>213</v>
      </c>
      <c r="C74" s="196" t="s">
        <v>170</v>
      </c>
      <c r="D74" s="182" t="s">
        <v>267</v>
      </c>
      <c r="E74" s="184"/>
      <c r="F74" s="197"/>
      <c r="G74" s="285"/>
      <c r="H74" s="1205">
        <f>H77+H82</f>
        <v>487</v>
      </c>
      <c r="I74" s="1241">
        <f>I75</f>
        <v>274.09999999999997</v>
      </c>
      <c r="J74" s="1307">
        <f>SUM(H74:I74)</f>
        <v>761.0999999999999</v>
      </c>
    </row>
    <row r="75" spans="1:10" ht="13.5" customHeight="1">
      <c r="A75" s="412" t="s">
        <v>36</v>
      </c>
      <c r="B75" s="332" t="s">
        <v>541</v>
      </c>
      <c r="C75" s="389" t="s">
        <v>170</v>
      </c>
      <c r="D75" s="62" t="s">
        <v>267</v>
      </c>
      <c r="E75" s="65" t="s">
        <v>543</v>
      </c>
      <c r="F75" s="391"/>
      <c r="G75" s="65"/>
      <c r="H75" s="1189">
        <f>H80+H82</f>
        <v>487</v>
      </c>
      <c r="I75" s="1238">
        <f>I77+I82</f>
        <v>274.09999999999997</v>
      </c>
      <c r="J75" s="1361">
        <f>SUM(H75:I75)</f>
        <v>761.0999999999999</v>
      </c>
    </row>
    <row r="76" spans="1:10" ht="13.5" customHeight="1">
      <c r="A76" s="413"/>
      <c r="B76" s="583" t="s">
        <v>542</v>
      </c>
      <c r="C76" s="390"/>
      <c r="D76" s="57"/>
      <c r="E76" s="190"/>
      <c r="F76" s="392"/>
      <c r="G76" s="190"/>
      <c r="H76" s="1183"/>
      <c r="I76" s="1237"/>
      <c r="J76" s="23"/>
    </row>
    <row r="77" spans="1:10" ht="13.5" customHeight="1">
      <c r="A77" s="166" t="s">
        <v>544</v>
      </c>
      <c r="B77" s="332" t="s">
        <v>673</v>
      </c>
      <c r="C77" s="389" t="s">
        <v>170</v>
      </c>
      <c r="D77" s="62" t="s">
        <v>267</v>
      </c>
      <c r="E77" s="65" t="s">
        <v>437</v>
      </c>
      <c r="F77" s="393" t="s">
        <v>69</v>
      </c>
      <c r="G77" s="65"/>
      <c r="H77" s="1180">
        <f>H80</f>
        <v>87.2</v>
      </c>
      <c r="I77" s="1243">
        <f>I80</f>
        <v>19.9</v>
      </c>
      <c r="J77" s="1287">
        <f>SUM(H77:I77)</f>
        <v>107.1</v>
      </c>
    </row>
    <row r="78" spans="1:10" ht="13.5" customHeight="1">
      <c r="A78" s="414"/>
      <c r="B78" s="333" t="s">
        <v>546</v>
      </c>
      <c r="C78" s="388"/>
      <c r="D78" s="188"/>
      <c r="E78" s="187"/>
      <c r="F78" s="394"/>
      <c r="G78" s="187"/>
      <c r="H78" s="1192"/>
      <c r="I78" s="1237"/>
      <c r="J78" s="23"/>
    </row>
    <row r="79" spans="1:10" ht="13.5" customHeight="1">
      <c r="A79" s="414"/>
      <c r="B79" s="333" t="s">
        <v>547</v>
      </c>
      <c r="C79" s="388"/>
      <c r="D79" s="188"/>
      <c r="E79" s="187"/>
      <c r="F79" s="394"/>
      <c r="G79" s="187"/>
      <c r="H79" s="1192"/>
      <c r="I79" s="1239"/>
      <c r="J79" s="303"/>
    </row>
    <row r="80" spans="1:10" ht="13.5" customHeight="1">
      <c r="A80" s="1363" t="s">
        <v>715</v>
      </c>
      <c r="B80" s="584" t="s">
        <v>471</v>
      </c>
      <c r="C80" s="1244"/>
      <c r="D80" s="1245"/>
      <c r="E80" s="1246"/>
      <c r="F80" s="1247"/>
      <c r="G80" s="1246"/>
      <c r="H80" s="1248">
        <f>H81</f>
        <v>87.2</v>
      </c>
      <c r="I80" s="1161">
        <f>I81</f>
        <v>19.9</v>
      </c>
      <c r="J80" s="1240">
        <f>J81</f>
        <v>107.1</v>
      </c>
    </row>
    <row r="81" spans="1:10" ht="13.5" customHeight="1">
      <c r="A81" s="104" t="s">
        <v>716</v>
      </c>
      <c r="B81" s="1368" t="s">
        <v>202</v>
      </c>
      <c r="C81" s="1364" t="s">
        <v>170</v>
      </c>
      <c r="D81" s="1365" t="s">
        <v>267</v>
      </c>
      <c r="E81" s="1366" t="s">
        <v>437</v>
      </c>
      <c r="F81" s="1367" t="s">
        <v>69</v>
      </c>
      <c r="G81" s="1366" t="s">
        <v>457</v>
      </c>
      <c r="H81" s="1369">
        <v>87.2</v>
      </c>
      <c r="I81" s="1161">
        <v>19.9</v>
      </c>
      <c r="J81" s="1293">
        <f>SUM(H81:I81)</f>
        <v>107.1</v>
      </c>
    </row>
    <row r="82" spans="1:10" ht="13.5" customHeight="1">
      <c r="A82" s="344" t="s">
        <v>717</v>
      </c>
      <c r="B82" s="1370" t="s">
        <v>549</v>
      </c>
      <c r="C82" s="1371"/>
      <c r="D82" s="1372"/>
      <c r="E82" s="187"/>
      <c r="F82" s="394"/>
      <c r="G82" s="187"/>
      <c r="H82" s="1179">
        <f>H84</f>
        <v>399.8</v>
      </c>
      <c r="I82" s="1238">
        <f>I84</f>
        <v>254.2</v>
      </c>
      <c r="J82" s="1361">
        <f>SUM(H82:I82)</f>
        <v>654</v>
      </c>
    </row>
    <row r="83" spans="1:10" ht="13.5" customHeight="1">
      <c r="A83" s="167"/>
      <c r="B83" s="1373" t="s">
        <v>548</v>
      </c>
      <c r="C83" s="1374" t="s">
        <v>170</v>
      </c>
      <c r="D83" s="1375" t="s">
        <v>267</v>
      </c>
      <c r="E83" s="190"/>
      <c r="F83" s="392"/>
      <c r="G83" s="190"/>
      <c r="H83" s="1190"/>
      <c r="I83" s="1237"/>
      <c r="J83" s="23"/>
    </row>
    <row r="84" spans="1:10" ht="13.5" customHeight="1">
      <c r="A84" s="59" t="s">
        <v>718</v>
      </c>
      <c r="B84" s="584" t="s">
        <v>81</v>
      </c>
      <c r="C84" s="85">
        <v>973</v>
      </c>
      <c r="D84" s="59" t="s">
        <v>267</v>
      </c>
      <c r="E84" s="73" t="s">
        <v>137</v>
      </c>
      <c r="F84" s="59" t="s">
        <v>554</v>
      </c>
      <c r="G84" s="164"/>
      <c r="H84" s="1194">
        <f>SUM(H86:H91)</f>
        <v>399.8</v>
      </c>
      <c r="I84" s="1241">
        <f>I91+I86</f>
        <v>254.2</v>
      </c>
      <c r="J84" s="1250">
        <f>SUM(H84:I84)</f>
        <v>654</v>
      </c>
    </row>
    <row r="85" spans="1:10" ht="13.5" customHeight="1">
      <c r="A85" s="62" t="s">
        <v>719</v>
      </c>
      <c r="B85" s="1376" t="s">
        <v>77</v>
      </c>
      <c r="C85" s="1377">
        <v>973</v>
      </c>
      <c r="D85" s="1378" t="s">
        <v>267</v>
      </c>
      <c r="E85" s="119" t="s">
        <v>137</v>
      </c>
      <c r="F85" s="1378" t="s">
        <v>554</v>
      </c>
      <c r="G85" s="1379">
        <v>242</v>
      </c>
      <c r="H85" s="1195">
        <v>369</v>
      </c>
      <c r="I85" s="1243">
        <v>225</v>
      </c>
      <c r="J85" s="1167">
        <f>SUM(H85:I85)</f>
        <v>594</v>
      </c>
    </row>
    <row r="86" spans="1:10" ht="13.5" customHeight="1">
      <c r="A86" s="166" t="s">
        <v>718</v>
      </c>
      <c r="B86" s="332" t="s">
        <v>214</v>
      </c>
      <c r="C86" s="200">
        <v>973</v>
      </c>
      <c r="D86" s="62" t="s">
        <v>267</v>
      </c>
      <c r="E86" s="42" t="s">
        <v>218</v>
      </c>
      <c r="F86" s="62"/>
      <c r="G86" s="148"/>
      <c r="H86" s="1191">
        <v>369</v>
      </c>
      <c r="I86" s="1243">
        <v>225</v>
      </c>
      <c r="J86" s="1287">
        <f>SUM(H86:I86)</f>
        <v>594</v>
      </c>
    </row>
    <row r="87" spans="1:10" ht="13.5" customHeight="1">
      <c r="A87" s="79"/>
      <c r="B87" s="333" t="s">
        <v>215</v>
      </c>
      <c r="C87" s="24"/>
      <c r="D87" s="79"/>
      <c r="E87" s="144"/>
      <c r="F87" s="79"/>
      <c r="G87" s="144"/>
      <c r="H87" s="1179"/>
      <c r="I87" s="1237"/>
      <c r="J87" s="23"/>
    </row>
    <row r="88" spans="1:10" ht="13.5" customHeight="1">
      <c r="A88" s="79"/>
      <c r="B88" s="333" t="s">
        <v>216</v>
      </c>
      <c r="C88" s="24"/>
      <c r="D88" s="79"/>
      <c r="E88" s="144"/>
      <c r="F88" s="79"/>
      <c r="G88" s="144"/>
      <c r="H88" s="1179"/>
      <c r="I88" s="1237"/>
      <c r="J88" s="23"/>
    </row>
    <row r="89" spans="1:10" ht="13.5" customHeight="1">
      <c r="A89" s="79"/>
      <c r="B89" s="333" t="s">
        <v>672</v>
      </c>
      <c r="C89" s="24"/>
      <c r="D89" s="79"/>
      <c r="E89" s="144"/>
      <c r="F89" s="79"/>
      <c r="G89" s="144"/>
      <c r="H89" s="1179"/>
      <c r="I89" s="1237"/>
      <c r="J89" s="23"/>
    </row>
    <row r="90" spans="1:10" ht="13.5" customHeight="1">
      <c r="A90" s="57"/>
      <c r="B90" s="583" t="s">
        <v>147</v>
      </c>
      <c r="C90" s="54"/>
      <c r="D90" s="57"/>
      <c r="E90" s="149"/>
      <c r="F90" s="57"/>
      <c r="G90" s="149"/>
      <c r="H90" s="1183"/>
      <c r="I90" s="1239"/>
      <c r="J90" s="303"/>
    </row>
    <row r="91" spans="1:10" ht="13.5" customHeight="1">
      <c r="A91" s="169" t="s">
        <v>720</v>
      </c>
      <c r="B91" s="584" t="s">
        <v>702</v>
      </c>
      <c r="C91" s="154">
        <v>973</v>
      </c>
      <c r="D91" s="59" t="s">
        <v>267</v>
      </c>
      <c r="E91" s="73" t="s">
        <v>218</v>
      </c>
      <c r="F91" s="59" t="s">
        <v>554</v>
      </c>
      <c r="G91" s="1249">
        <v>242</v>
      </c>
      <c r="H91" s="1148">
        <v>30.8</v>
      </c>
      <c r="I91" s="1241">
        <f>J91-H91</f>
        <v>29.2</v>
      </c>
      <c r="J91" s="17">
        <v>60</v>
      </c>
    </row>
    <row r="92" spans="1:10" ht="13.5" customHeight="1">
      <c r="A92" s="387" t="s">
        <v>42</v>
      </c>
      <c r="B92" s="282" t="s">
        <v>623</v>
      </c>
      <c r="C92" s="102">
        <v>973</v>
      </c>
      <c r="D92" s="103" t="s">
        <v>82</v>
      </c>
      <c r="E92" s="80"/>
      <c r="F92" s="103"/>
      <c r="G92" s="293"/>
      <c r="H92" s="1230">
        <f>H95</f>
        <v>417.2</v>
      </c>
      <c r="I92" s="1243">
        <f>I95</f>
        <v>0</v>
      </c>
      <c r="J92" s="1380">
        <f>SUM(H92:I92)</f>
        <v>417.2</v>
      </c>
    </row>
    <row r="93" spans="1:10" ht="13.5" customHeight="1">
      <c r="A93" s="152"/>
      <c r="B93" s="282" t="s">
        <v>624</v>
      </c>
      <c r="C93" s="102"/>
      <c r="D93" s="103"/>
      <c r="E93" s="80"/>
      <c r="F93" s="103"/>
      <c r="G93" s="293"/>
      <c r="H93" s="1179"/>
      <c r="I93" s="1237"/>
      <c r="J93" s="23"/>
    </row>
    <row r="94" spans="1:10" ht="13.5" customHeight="1">
      <c r="A94" s="152"/>
      <c r="B94" s="282" t="s">
        <v>625</v>
      </c>
      <c r="C94" s="102"/>
      <c r="D94" s="103"/>
      <c r="E94" s="80"/>
      <c r="F94" s="103"/>
      <c r="G94" s="293"/>
      <c r="H94" s="1183"/>
      <c r="I94" s="1239"/>
      <c r="J94" s="1362"/>
    </row>
    <row r="95" spans="1:10" ht="13.5" customHeight="1">
      <c r="A95" s="147" t="s">
        <v>44</v>
      </c>
      <c r="B95" s="274" t="s">
        <v>222</v>
      </c>
      <c r="C95" s="89">
        <v>973</v>
      </c>
      <c r="D95" s="65" t="s">
        <v>82</v>
      </c>
      <c r="E95" s="43" t="s">
        <v>138</v>
      </c>
      <c r="F95" s="42"/>
      <c r="G95" s="39"/>
      <c r="H95" s="1180">
        <f>H99</f>
        <v>417.2</v>
      </c>
      <c r="I95" s="1237">
        <f>I99</f>
        <v>0</v>
      </c>
      <c r="J95" s="23">
        <f>J99</f>
        <v>417.2</v>
      </c>
    </row>
    <row r="96" spans="1:10" ht="13.5" customHeight="1">
      <c r="A96" s="105"/>
      <c r="B96" s="275" t="s">
        <v>223</v>
      </c>
      <c r="C96" s="78"/>
      <c r="D96" s="76"/>
      <c r="E96" s="75"/>
      <c r="F96" s="76"/>
      <c r="G96" s="292"/>
      <c r="H96" s="1177"/>
      <c r="I96" s="1237"/>
      <c r="J96" s="23"/>
    </row>
    <row r="97" spans="1:10" ht="13.5" customHeight="1">
      <c r="A97" s="75"/>
      <c r="B97" s="275" t="s">
        <v>224</v>
      </c>
      <c r="C97" s="78"/>
      <c r="D97" s="76"/>
      <c r="E97" s="75"/>
      <c r="F97" s="100"/>
      <c r="G97" s="99"/>
      <c r="H97" s="1177"/>
      <c r="I97" s="1237"/>
      <c r="J97" s="23"/>
    </row>
    <row r="98" spans="1:10" ht="13.5" customHeight="1">
      <c r="A98" s="48"/>
      <c r="B98" s="280" t="s">
        <v>225</v>
      </c>
      <c r="C98" s="45"/>
      <c r="D98" s="58"/>
      <c r="E98" s="48"/>
      <c r="F98" s="47"/>
      <c r="G98" s="44"/>
      <c r="H98" s="1178"/>
      <c r="I98" s="1237"/>
      <c r="J98" s="23"/>
    </row>
    <row r="99" spans="1:10" ht="13.5" customHeight="1">
      <c r="A99" s="43" t="s">
        <v>341</v>
      </c>
      <c r="B99" s="274" t="s">
        <v>185</v>
      </c>
      <c r="C99" s="89">
        <v>973</v>
      </c>
      <c r="D99" s="65" t="s">
        <v>82</v>
      </c>
      <c r="E99" s="43" t="s">
        <v>138</v>
      </c>
      <c r="F99" s="42">
        <v>500</v>
      </c>
      <c r="G99" s="39"/>
      <c r="H99" s="1189">
        <f>H101</f>
        <v>417.2</v>
      </c>
      <c r="I99" s="1243">
        <v>0</v>
      </c>
      <c r="J99" s="8">
        <f>J101</f>
        <v>417.2</v>
      </c>
    </row>
    <row r="100" spans="1:10" s="653" customFormat="1" ht="13.5" customHeight="1">
      <c r="A100" s="48"/>
      <c r="B100" s="280" t="s">
        <v>186</v>
      </c>
      <c r="C100" s="45"/>
      <c r="D100" s="58"/>
      <c r="E100" s="48"/>
      <c r="F100" s="47"/>
      <c r="G100" s="44"/>
      <c r="H100" s="1178"/>
      <c r="I100" s="1239"/>
      <c r="J100" s="303"/>
    </row>
    <row r="101" spans="1:10" ht="13.5" customHeight="1">
      <c r="A101" s="43" t="s">
        <v>342</v>
      </c>
      <c r="B101" s="1381" t="s">
        <v>202</v>
      </c>
      <c r="C101" s="1382">
        <v>973</v>
      </c>
      <c r="D101" s="1383" t="s">
        <v>82</v>
      </c>
      <c r="E101" s="119" t="s">
        <v>138</v>
      </c>
      <c r="F101" s="1300">
        <v>500</v>
      </c>
      <c r="G101" s="1379">
        <v>226</v>
      </c>
      <c r="H101" s="1187">
        <v>417.2</v>
      </c>
      <c r="I101" s="1161">
        <v>0</v>
      </c>
      <c r="J101" s="1161">
        <v>417.2</v>
      </c>
    </row>
    <row r="102" spans="1:10" ht="13.5" customHeight="1">
      <c r="A102" s="183">
        <v>7</v>
      </c>
      <c r="B102" s="451" t="s">
        <v>462</v>
      </c>
      <c r="C102" s="139">
        <v>973</v>
      </c>
      <c r="D102" s="65" t="s">
        <v>402</v>
      </c>
      <c r="E102" s="43"/>
      <c r="F102" s="42"/>
      <c r="G102" s="39"/>
      <c r="H102" s="1188">
        <f>H103</f>
        <v>113.7</v>
      </c>
      <c r="I102" s="1161">
        <f>I103</f>
        <v>-1.7</v>
      </c>
      <c r="J102" s="1307">
        <f>SUM(H102:I102)</f>
        <v>112</v>
      </c>
    </row>
    <row r="103" spans="1:10" ht="13.5" customHeight="1">
      <c r="A103" s="43" t="s">
        <v>172</v>
      </c>
      <c r="B103" s="262" t="s">
        <v>463</v>
      </c>
      <c r="C103" s="139">
        <v>973</v>
      </c>
      <c r="D103" s="65" t="s">
        <v>402</v>
      </c>
      <c r="E103" s="43" t="s">
        <v>403</v>
      </c>
      <c r="F103" s="42"/>
      <c r="G103" s="39"/>
      <c r="H103" s="1191">
        <f>H104</f>
        <v>113.7</v>
      </c>
      <c r="I103" s="1161">
        <f>I104</f>
        <v>-1.7</v>
      </c>
      <c r="J103" s="1289">
        <f>SUM(H103:I103)</f>
        <v>112</v>
      </c>
    </row>
    <row r="104" spans="1:10" ht="13.5" customHeight="1">
      <c r="A104" s="395" t="s">
        <v>465</v>
      </c>
      <c r="B104" s="452" t="s">
        <v>749</v>
      </c>
      <c r="C104" s="154">
        <v>973</v>
      </c>
      <c r="D104" s="59" t="s">
        <v>402</v>
      </c>
      <c r="E104" s="73" t="s">
        <v>403</v>
      </c>
      <c r="F104" s="73">
        <v>500</v>
      </c>
      <c r="G104" s="164"/>
      <c r="H104" s="1181">
        <v>113.7</v>
      </c>
      <c r="I104" s="1161">
        <f>I105</f>
        <v>-1.7</v>
      </c>
      <c r="J104" s="1331">
        <f>SUM(H104:I104)</f>
        <v>112</v>
      </c>
    </row>
    <row r="105" spans="1:10" ht="13.5" customHeight="1">
      <c r="A105" s="648" t="s">
        <v>721</v>
      </c>
      <c r="B105" s="649" t="s">
        <v>626</v>
      </c>
      <c r="C105" s="650">
        <v>973</v>
      </c>
      <c r="D105" s="651" t="s">
        <v>402</v>
      </c>
      <c r="E105" s="82" t="s">
        <v>403</v>
      </c>
      <c r="F105" s="82">
        <v>500</v>
      </c>
      <c r="G105" s="652">
        <v>226</v>
      </c>
      <c r="H105" s="1194">
        <v>113.7</v>
      </c>
      <c r="I105" s="1161">
        <v>-1.7</v>
      </c>
      <c r="J105" s="1241">
        <f>SUM(H105:I105)</f>
        <v>112</v>
      </c>
    </row>
    <row r="106" spans="1:10" ht="13.5" customHeight="1">
      <c r="A106" s="183" t="s">
        <v>173</v>
      </c>
      <c r="B106" s="273" t="s">
        <v>83</v>
      </c>
      <c r="C106" s="354">
        <v>973</v>
      </c>
      <c r="D106" s="52" t="s">
        <v>84</v>
      </c>
      <c r="E106" s="51"/>
      <c r="F106" s="297"/>
      <c r="G106" s="297"/>
      <c r="H106" s="1188">
        <f>H107+H112+H117+H120+H123+H130+H134+H140+H145</f>
        <v>44240.2</v>
      </c>
      <c r="I106" s="1161"/>
      <c r="J106" s="1308">
        <f>J107+J112+J117+J120+J123+J130+J134+J140+J145</f>
        <v>44240.2</v>
      </c>
    </row>
    <row r="107" spans="1:10" ht="13.5" customHeight="1">
      <c r="A107" s="166" t="s">
        <v>464</v>
      </c>
      <c r="B107" s="585" t="s">
        <v>466</v>
      </c>
      <c r="C107" s="354"/>
      <c r="D107" s="52"/>
      <c r="E107" s="148"/>
      <c r="F107" s="51"/>
      <c r="G107" s="148"/>
      <c r="H107" s="1182">
        <v>7500</v>
      </c>
      <c r="I107" s="1243"/>
      <c r="J107" s="1360">
        <f>J110</f>
        <v>7500</v>
      </c>
    </row>
    <row r="108" spans="1:10" ht="13.5" customHeight="1">
      <c r="A108" s="107"/>
      <c r="B108" s="270" t="s">
        <v>467</v>
      </c>
      <c r="C108" s="24"/>
      <c r="D108" s="79"/>
      <c r="E108" s="144"/>
      <c r="F108" s="80"/>
      <c r="G108" s="144"/>
      <c r="H108" s="1196"/>
      <c r="I108" s="1237"/>
      <c r="J108" s="23"/>
    </row>
    <row r="109" spans="1:10" ht="13.5" customHeight="1">
      <c r="A109" s="84"/>
      <c r="B109" s="271" t="s">
        <v>468</v>
      </c>
      <c r="C109" s="46">
        <v>973</v>
      </c>
      <c r="D109" s="60" t="s">
        <v>84</v>
      </c>
      <c r="E109" s="47" t="s">
        <v>469</v>
      </c>
      <c r="F109" s="56"/>
      <c r="G109" s="149"/>
      <c r="H109" s="1197"/>
      <c r="I109" s="1239"/>
      <c r="J109" s="303"/>
    </row>
    <row r="110" spans="1:10" ht="13.5" customHeight="1">
      <c r="A110" s="169" t="s">
        <v>470</v>
      </c>
      <c r="B110" s="452" t="s">
        <v>471</v>
      </c>
      <c r="C110" s="85">
        <v>973</v>
      </c>
      <c r="D110" s="59" t="s">
        <v>84</v>
      </c>
      <c r="E110" s="202" t="s">
        <v>469</v>
      </c>
      <c r="F110" s="73">
        <v>500</v>
      </c>
      <c r="G110" s="386"/>
      <c r="H110" s="1186">
        <f>H111</f>
        <v>7500</v>
      </c>
      <c r="I110" s="1161"/>
      <c r="J110" s="1250">
        <f>J111</f>
        <v>7500</v>
      </c>
    </row>
    <row r="111" spans="1:10" ht="13.5" customHeight="1">
      <c r="A111" s="167" t="s">
        <v>472</v>
      </c>
      <c r="B111" s="656" t="s">
        <v>202</v>
      </c>
      <c r="C111" s="46">
        <v>973</v>
      </c>
      <c r="D111" s="60" t="s">
        <v>84</v>
      </c>
      <c r="E111" s="47" t="s">
        <v>469</v>
      </c>
      <c r="F111" s="48">
        <v>500</v>
      </c>
      <c r="G111" s="47">
        <v>226</v>
      </c>
      <c r="H111" s="1189">
        <v>7500</v>
      </c>
      <c r="I111" s="1161"/>
      <c r="J111" s="1241">
        <v>7500</v>
      </c>
    </row>
    <row r="112" spans="1:10" ht="13.5" customHeight="1">
      <c r="A112" s="166" t="s">
        <v>473</v>
      </c>
      <c r="B112" s="304" t="s">
        <v>474</v>
      </c>
      <c r="C112" s="354"/>
      <c r="D112" s="52"/>
      <c r="E112" s="148"/>
      <c r="F112" s="51"/>
      <c r="G112" s="148"/>
      <c r="H112" s="1182">
        <v>10042.2</v>
      </c>
      <c r="I112" s="1251"/>
      <c r="J112" s="1356">
        <f>J115</f>
        <v>10042.2</v>
      </c>
    </row>
    <row r="113" spans="1:10" ht="13.5" customHeight="1">
      <c r="A113" s="344"/>
      <c r="B113" s="586" t="s">
        <v>600</v>
      </c>
      <c r="C113" s="24"/>
      <c r="D113" s="79"/>
      <c r="E113" s="144"/>
      <c r="F113" s="80"/>
      <c r="G113" s="144"/>
      <c r="H113" s="1179"/>
      <c r="I113" s="1237"/>
      <c r="J113" s="23"/>
    </row>
    <row r="114" spans="1:10" ht="13.5" customHeight="1">
      <c r="A114" s="167"/>
      <c r="B114" s="400" t="s">
        <v>601</v>
      </c>
      <c r="C114" s="46">
        <v>973</v>
      </c>
      <c r="D114" s="60" t="s">
        <v>84</v>
      </c>
      <c r="E114" s="47" t="s">
        <v>477</v>
      </c>
      <c r="F114" s="56"/>
      <c r="G114" s="149"/>
      <c r="H114" s="1183"/>
      <c r="I114" s="1239"/>
      <c r="J114" s="303"/>
    </row>
    <row r="115" spans="1:10" ht="13.5" customHeight="1">
      <c r="A115" s="344" t="s">
        <v>478</v>
      </c>
      <c r="B115" s="445" t="s">
        <v>471</v>
      </c>
      <c r="C115" s="87">
        <v>973</v>
      </c>
      <c r="D115" s="81" t="s">
        <v>84</v>
      </c>
      <c r="E115" s="100" t="s">
        <v>477</v>
      </c>
      <c r="F115" s="75">
        <v>500</v>
      </c>
      <c r="G115" s="144"/>
      <c r="H115" s="1177">
        <f>H116</f>
        <v>10042.2</v>
      </c>
      <c r="I115" s="1161"/>
      <c r="J115" s="17">
        <f>J116</f>
        <v>10042.2</v>
      </c>
    </row>
    <row r="116" spans="1:10" ht="13.5" customHeight="1">
      <c r="A116" s="169" t="s">
        <v>479</v>
      </c>
      <c r="B116" s="587" t="s">
        <v>202</v>
      </c>
      <c r="C116" s="85">
        <v>973</v>
      </c>
      <c r="D116" s="59" t="s">
        <v>84</v>
      </c>
      <c r="E116" s="202" t="s">
        <v>477</v>
      </c>
      <c r="F116" s="73">
        <v>500</v>
      </c>
      <c r="G116" s="164">
        <v>226</v>
      </c>
      <c r="H116" s="1189">
        <v>10042.2</v>
      </c>
      <c r="I116" s="1161"/>
      <c r="J116" s="1161">
        <v>10042.2</v>
      </c>
    </row>
    <row r="117" spans="1:10" ht="13.5" customHeight="1">
      <c r="A117" s="169" t="s">
        <v>480</v>
      </c>
      <c r="B117" s="445" t="s">
        <v>481</v>
      </c>
      <c r="C117" s="200">
        <v>973</v>
      </c>
      <c r="D117" s="62" t="s">
        <v>84</v>
      </c>
      <c r="E117" s="42" t="s">
        <v>482</v>
      </c>
      <c r="F117" s="43"/>
      <c r="G117" s="39"/>
      <c r="H117" s="1198">
        <f>H119</f>
        <v>5000</v>
      </c>
      <c r="I117" s="1161"/>
      <c r="J117" s="1253">
        <f>J119</f>
        <v>5000</v>
      </c>
    </row>
    <row r="118" spans="1:10" ht="13.5" customHeight="1">
      <c r="A118" s="169" t="s">
        <v>483</v>
      </c>
      <c r="B118" s="588" t="s">
        <v>471</v>
      </c>
      <c r="C118" s="200">
        <v>973</v>
      </c>
      <c r="D118" s="62" t="s">
        <v>84</v>
      </c>
      <c r="E118" s="42" t="s">
        <v>482</v>
      </c>
      <c r="F118" s="43">
        <v>500</v>
      </c>
      <c r="G118" s="297"/>
      <c r="H118" s="1180"/>
      <c r="I118" s="1161"/>
      <c r="J118" s="1250"/>
    </row>
    <row r="119" spans="1:10" ht="13.5" customHeight="1">
      <c r="A119" s="169" t="s">
        <v>484</v>
      </c>
      <c r="B119" s="588" t="s">
        <v>202</v>
      </c>
      <c r="C119" s="200">
        <v>973</v>
      </c>
      <c r="D119" s="62" t="s">
        <v>84</v>
      </c>
      <c r="E119" s="42" t="s">
        <v>482</v>
      </c>
      <c r="F119" s="43">
        <v>500</v>
      </c>
      <c r="G119" s="39">
        <v>226</v>
      </c>
      <c r="H119" s="1189">
        <v>5000</v>
      </c>
      <c r="I119" s="1161"/>
      <c r="J119" s="1241">
        <v>5000</v>
      </c>
    </row>
    <row r="120" spans="1:10" ht="13.5" customHeight="1">
      <c r="A120" s="169" t="s">
        <v>485</v>
      </c>
      <c r="B120" s="537" t="s">
        <v>486</v>
      </c>
      <c r="C120" s="200">
        <v>973</v>
      </c>
      <c r="D120" s="62" t="s">
        <v>84</v>
      </c>
      <c r="E120" s="42" t="s">
        <v>487</v>
      </c>
      <c r="F120" s="43"/>
      <c r="G120" s="39"/>
      <c r="H120" s="1176">
        <f>H121</f>
        <v>4000</v>
      </c>
      <c r="I120" s="1161"/>
      <c r="J120" s="1253">
        <f>J121</f>
        <v>4000</v>
      </c>
    </row>
    <row r="121" spans="1:10" ht="13.5" customHeight="1">
      <c r="A121" s="169" t="s">
        <v>488</v>
      </c>
      <c r="B121" s="588" t="s">
        <v>471</v>
      </c>
      <c r="C121" s="200">
        <v>973</v>
      </c>
      <c r="D121" s="62" t="s">
        <v>84</v>
      </c>
      <c r="E121" s="42" t="s">
        <v>487</v>
      </c>
      <c r="F121" s="43">
        <v>500</v>
      </c>
      <c r="G121" s="39"/>
      <c r="H121" s="1180">
        <f>H122</f>
        <v>4000</v>
      </c>
      <c r="I121" s="1161"/>
      <c r="J121" s="1250">
        <f>J122</f>
        <v>4000</v>
      </c>
    </row>
    <row r="122" spans="1:10" ht="13.5" customHeight="1">
      <c r="A122" s="169" t="s">
        <v>489</v>
      </c>
      <c r="B122" s="1309" t="s">
        <v>202</v>
      </c>
      <c r="C122" s="200">
        <v>973</v>
      </c>
      <c r="D122" s="62" t="s">
        <v>84</v>
      </c>
      <c r="E122" s="42" t="s">
        <v>487</v>
      </c>
      <c r="F122" s="43">
        <v>500</v>
      </c>
      <c r="G122" s="39">
        <v>226</v>
      </c>
      <c r="H122" s="1199">
        <v>4000</v>
      </c>
      <c r="I122" s="1161"/>
      <c r="J122" s="1241">
        <v>4000</v>
      </c>
    </row>
    <row r="123" spans="1:10" ht="13.5" customHeight="1">
      <c r="A123" s="166" t="s">
        <v>490</v>
      </c>
      <c r="B123" s="589" t="s">
        <v>496</v>
      </c>
      <c r="C123" s="89">
        <v>973</v>
      </c>
      <c r="D123" s="65" t="s">
        <v>84</v>
      </c>
      <c r="E123" s="43" t="s">
        <v>498</v>
      </c>
      <c r="F123" s="42"/>
      <c r="G123" s="39"/>
      <c r="H123" s="1200">
        <f>H125+H127</f>
        <v>500</v>
      </c>
      <c r="I123" s="1237"/>
      <c r="J123" s="1384">
        <f>J125</f>
        <v>500</v>
      </c>
    </row>
    <row r="124" spans="1:10" ht="13.5" customHeight="1">
      <c r="A124" s="167"/>
      <c r="B124" s="590" t="s">
        <v>497</v>
      </c>
      <c r="C124" s="45"/>
      <c r="D124" s="58"/>
      <c r="E124" s="48"/>
      <c r="F124" s="47"/>
      <c r="G124" s="44"/>
      <c r="H124" s="1201"/>
      <c r="I124" s="1237"/>
      <c r="J124" s="1362"/>
    </row>
    <row r="125" spans="1:10" ht="13.5" customHeight="1">
      <c r="A125" s="167" t="s">
        <v>493</v>
      </c>
      <c r="B125" s="591" t="s">
        <v>500</v>
      </c>
      <c r="C125" s="87">
        <v>973</v>
      </c>
      <c r="D125" s="81" t="s">
        <v>84</v>
      </c>
      <c r="E125" s="100" t="s">
        <v>498</v>
      </c>
      <c r="F125" s="75">
        <v>500</v>
      </c>
      <c r="G125" s="99"/>
      <c r="H125" s="1199">
        <v>500</v>
      </c>
      <c r="I125" s="1161"/>
      <c r="J125" s="1273">
        <v>500</v>
      </c>
    </row>
    <row r="126" spans="1:10" ht="13.5" customHeight="1">
      <c r="A126" s="169" t="s">
        <v>494</v>
      </c>
      <c r="B126" s="588" t="s">
        <v>202</v>
      </c>
      <c r="C126" s="200">
        <v>973</v>
      </c>
      <c r="D126" s="62" t="s">
        <v>84</v>
      </c>
      <c r="E126" s="42" t="s">
        <v>498</v>
      </c>
      <c r="F126" s="43">
        <v>500</v>
      </c>
      <c r="G126" s="39">
        <v>226</v>
      </c>
      <c r="H126" s="1199"/>
      <c r="I126" s="1161"/>
      <c r="J126" s="1250"/>
    </row>
    <row r="127" spans="1:10" ht="13.5" customHeight="1">
      <c r="A127" s="169"/>
      <c r="B127" s="589" t="s">
        <v>653</v>
      </c>
      <c r="C127" s="200">
        <v>973</v>
      </c>
      <c r="D127" s="62" t="s">
        <v>84</v>
      </c>
      <c r="E127" s="42">
        <v>6000203</v>
      </c>
      <c r="F127" s="43"/>
      <c r="G127" s="39"/>
      <c r="H127" s="1202">
        <v>0</v>
      </c>
      <c r="I127" s="1161"/>
      <c r="J127" s="1250">
        <v>0</v>
      </c>
    </row>
    <row r="128" spans="1:10" ht="13.5" customHeight="1">
      <c r="A128" s="169"/>
      <c r="B128" s="589" t="s">
        <v>654</v>
      </c>
      <c r="C128" s="200"/>
      <c r="D128" s="62"/>
      <c r="E128" s="42"/>
      <c r="F128" s="43"/>
      <c r="G128" s="39"/>
      <c r="H128" s="1202"/>
      <c r="I128" s="1161"/>
      <c r="J128" s="1250"/>
    </row>
    <row r="129" spans="1:10" ht="13.5" customHeight="1">
      <c r="A129" s="169"/>
      <c r="B129" s="588" t="s">
        <v>202</v>
      </c>
      <c r="C129" s="200"/>
      <c r="D129" s="62"/>
      <c r="E129" s="42"/>
      <c r="F129" s="43"/>
      <c r="G129" s="39"/>
      <c r="H129" s="1202">
        <v>0</v>
      </c>
      <c r="I129" s="1161"/>
      <c r="J129" s="1250">
        <v>0</v>
      </c>
    </row>
    <row r="130" spans="1:10" ht="13.5" customHeight="1">
      <c r="A130" s="169" t="s">
        <v>495</v>
      </c>
      <c r="B130" s="589" t="s">
        <v>507</v>
      </c>
      <c r="C130" s="200">
        <v>973</v>
      </c>
      <c r="D130" s="62" t="s">
        <v>84</v>
      </c>
      <c r="E130" s="42" t="s">
        <v>508</v>
      </c>
      <c r="F130" s="43"/>
      <c r="G130" s="39"/>
      <c r="H130" s="1203">
        <f>SUM(H132:H133)</f>
        <v>2500</v>
      </c>
      <c r="I130" s="1252"/>
      <c r="J130" s="1253">
        <f>SUM(J132:J133)</f>
        <v>2500</v>
      </c>
    </row>
    <row r="131" spans="1:10" ht="13.5" customHeight="1">
      <c r="A131" s="169" t="s">
        <v>499</v>
      </c>
      <c r="B131" s="588" t="s">
        <v>471</v>
      </c>
      <c r="C131" s="200">
        <v>973</v>
      </c>
      <c r="D131" s="62" t="s">
        <v>84</v>
      </c>
      <c r="E131" s="42" t="s">
        <v>508</v>
      </c>
      <c r="F131" s="43">
        <v>500</v>
      </c>
      <c r="G131" s="39"/>
      <c r="H131" s="1204"/>
      <c r="I131" s="1161"/>
      <c r="J131" s="1250"/>
    </row>
    <row r="132" spans="1:10" ht="13.5" customHeight="1">
      <c r="A132" s="169" t="s">
        <v>501</v>
      </c>
      <c r="B132" s="588" t="s">
        <v>202</v>
      </c>
      <c r="C132" s="200">
        <v>973</v>
      </c>
      <c r="D132" s="62" t="s">
        <v>84</v>
      </c>
      <c r="E132" s="42" t="s">
        <v>508</v>
      </c>
      <c r="F132" s="43">
        <v>500</v>
      </c>
      <c r="G132" s="39">
        <v>226</v>
      </c>
      <c r="H132" s="1204">
        <v>500</v>
      </c>
      <c r="I132" s="1161"/>
      <c r="J132" s="1250">
        <v>500</v>
      </c>
    </row>
    <row r="133" spans="1:10" ht="13.5" customHeight="1">
      <c r="A133" s="166" t="s">
        <v>627</v>
      </c>
      <c r="B133" s="588" t="s">
        <v>527</v>
      </c>
      <c r="C133" s="200">
        <v>973</v>
      </c>
      <c r="D133" s="62" t="s">
        <v>84</v>
      </c>
      <c r="E133" s="42" t="s">
        <v>508</v>
      </c>
      <c r="F133" s="43">
        <v>500</v>
      </c>
      <c r="G133" s="39">
        <v>340</v>
      </c>
      <c r="H133" s="1202">
        <v>2000</v>
      </c>
      <c r="I133" s="1161"/>
      <c r="J133" s="1250">
        <v>2000</v>
      </c>
    </row>
    <row r="134" spans="1:10" ht="13.5" customHeight="1">
      <c r="A134" s="166" t="s">
        <v>506</v>
      </c>
      <c r="B134" s="589" t="s">
        <v>607</v>
      </c>
      <c r="C134" s="200">
        <v>973</v>
      </c>
      <c r="D134" s="62" t="s">
        <v>84</v>
      </c>
      <c r="E134" s="42" t="s">
        <v>516</v>
      </c>
      <c r="F134" s="43"/>
      <c r="G134" s="42"/>
      <c r="H134" s="1205">
        <f>H139</f>
        <v>5500</v>
      </c>
      <c r="I134" s="1243"/>
      <c r="J134" s="1384">
        <f>J138</f>
        <v>5500</v>
      </c>
    </row>
    <row r="135" spans="1:10" ht="13.5" customHeight="1">
      <c r="A135" s="344"/>
      <c r="B135" s="592" t="s">
        <v>515</v>
      </c>
      <c r="C135" s="87"/>
      <c r="D135" s="81"/>
      <c r="E135" s="100"/>
      <c r="F135" s="75"/>
      <c r="G135" s="100"/>
      <c r="H135" s="1206"/>
      <c r="I135" s="1237"/>
      <c r="J135" s="23"/>
    </row>
    <row r="136" spans="1:10" ht="13.5" customHeight="1">
      <c r="A136" s="344"/>
      <c r="B136" s="592" t="s">
        <v>513</v>
      </c>
      <c r="C136" s="87"/>
      <c r="D136" s="81"/>
      <c r="E136" s="100"/>
      <c r="F136" s="75"/>
      <c r="G136" s="100"/>
      <c r="H136" s="1206"/>
      <c r="I136" s="1237"/>
      <c r="J136" s="23"/>
    </row>
    <row r="137" spans="1:10" ht="13.5" customHeight="1">
      <c r="A137" s="167"/>
      <c r="B137" s="590" t="s">
        <v>514</v>
      </c>
      <c r="C137" s="46"/>
      <c r="D137" s="60"/>
      <c r="E137" s="47"/>
      <c r="F137" s="48"/>
      <c r="G137" s="47"/>
      <c r="H137" s="1201"/>
      <c r="I137" s="1239"/>
      <c r="J137" s="303"/>
    </row>
    <row r="138" spans="1:10" ht="13.5" customHeight="1">
      <c r="A138" s="167" t="s">
        <v>509</v>
      </c>
      <c r="B138" s="593" t="s">
        <v>471</v>
      </c>
      <c r="C138" s="87">
        <v>973</v>
      </c>
      <c r="D138" s="81" t="s">
        <v>84</v>
      </c>
      <c r="E138" s="100" t="s">
        <v>516</v>
      </c>
      <c r="F138" s="75">
        <v>500</v>
      </c>
      <c r="G138" s="100"/>
      <c r="H138" s="1177"/>
      <c r="I138" s="1161"/>
      <c r="J138" s="1250">
        <f>J139</f>
        <v>5500</v>
      </c>
    </row>
    <row r="139" spans="1:10" ht="13.5" customHeight="1">
      <c r="A139" s="166" t="s">
        <v>510</v>
      </c>
      <c r="B139" s="588" t="s">
        <v>202</v>
      </c>
      <c r="C139" s="200">
        <v>973</v>
      </c>
      <c r="D139" s="62" t="s">
        <v>84</v>
      </c>
      <c r="E139" s="42" t="s">
        <v>516</v>
      </c>
      <c r="F139" s="43">
        <v>500</v>
      </c>
      <c r="G139" s="42">
        <v>226</v>
      </c>
      <c r="H139" s="1311">
        <v>5500</v>
      </c>
      <c r="I139" s="1161"/>
      <c r="J139" s="1241">
        <v>5500</v>
      </c>
    </row>
    <row r="140" spans="1:10" s="658" customFormat="1" ht="13.5" customHeight="1">
      <c r="A140" s="166" t="s">
        <v>511</v>
      </c>
      <c r="B140" s="594" t="s">
        <v>520</v>
      </c>
      <c r="C140" s="200">
        <v>973</v>
      </c>
      <c r="D140" s="62" t="s">
        <v>84</v>
      </c>
      <c r="E140" s="42" t="s">
        <v>522</v>
      </c>
      <c r="F140" s="43"/>
      <c r="G140" s="42"/>
      <c r="H140" s="1205">
        <f>H142</f>
        <v>9198</v>
      </c>
      <c r="I140" s="1237"/>
      <c r="J140" s="1385">
        <f>J142</f>
        <v>9198</v>
      </c>
    </row>
    <row r="141" spans="1:10" ht="13.5" customHeight="1">
      <c r="A141" s="167"/>
      <c r="B141" s="595" t="s">
        <v>521</v>
      </c>
      <c r="C141" s="46"/>
      <c r="D141" s="60"/>
      <c r="E141" s="47"/>
      <c r="F141" s="48"/>
      <c r="G141" s="47"/>
      <c r="H141" s="1201"/>
      <c r="I141" s="1237"/>
      <c r="J141" s="303"/>
    </row>
    <row r="142" spans="1:10" ht="13.5" customHeight="1">
      <c r="A142" s="167" t="s">
        <v>517</v>
      </c>
      <c r="B142" s="593" t="s">
        <v>471</v>
      </c>
      <c r="C142" s="87">
        <v>973</v>
      </c>
      <c r="D142" s="81" t="s">
        <v>84</v>
      </c>
      <c r="E142" s="100" t="s">
        <v>522</v>
      </c>
      <c r="F142" s="75">
        <v>500</v>
      </c>
      <c r="G142" s="100"/>
      <c r="H142" s="1177">
        <f>SUM(H143:H144)</f>
        <v>9198</v>
      </c>
      <c r="I142" s="1161"/>
      <c r="J142" s="17">
        <f>SUM(J143:J144)</f>
        <v>9198</v>
      </c>
    </row>
    <row r="143" spans="1:10" ht="13.5" customHeight="1">
      <c r="A143" s="169" t="s">
        <v>518</v>
      </c>
      <c r="B143" s="588" t="s">
        <v>202</v>
      </c>
      <c r="C143" s="200">
        <v>973</v>
      </c>
      <c r="D143" s="62" t="s">
        <v>84</v>
      </c>
      <c r="E143" s="42" t="s">
        <v>522</v>
      </c>
      <c r="F143" s="43">
        <v>500</v>
      </c>
      <c r="G143" s="42">
        <v>226</v>
      </c>
      <c r="H143" s="1199">
        <v>4000</v>
      </c>
      <c r="I143" s="1161"/>
      <c r="J143" s="17">
        <v>4000</v>
      </c>
    </row>
    <row r="144" spans="1:10" ht="13.5" customHeight="1">
      <c r="A144" s="169" t="s">
        <v>628</v>
      </c>
      <c r="B144" s="588" t="s">
        <v>526</v>
      </c>
      <c r="C144" s="200">
        <v>973</v>
      </c>
      <c r="D144" s="59" t="s">
        <v>84</v>
      </c>
      <c r="E144" s="42" t="s">
        <v>522</v>
      </c>
      <c r="F144" s="73">
        <v>500</v>
      </c>
      <c r="G144" s="42">
        <v>310</v>
      </c>
      <c r="H144" s="1199">
        <v>5198</v>
      </c>
      <c r="I144" s="1161"/>
      <c r="J144" s="17">
        <v>5198</v>
      </c>
    </row>
    <row r="145" spans="1:10" ht="13.5" customHeight="1">
      <c r="A145" s="90" t="s">
        <v>629</v>
      </c>
      <c r="B145" s="584" t="s">
        <v>660</v>
      </c>
      <c r="C145" s="584">
        <v>973</v>
      </c>
      <c r="D145" s="59" t="s">
        <v>84</v>
      </c>
      <c r="E145" s="73" t="s">
        <v>405</v>
      </c>
      <c r="F145" s="73"/>
      <c r="G145" s="73"/>
      <c r="H145" s="1255">
        <v>0</v>
      </c>
      <c r="I145" s="1256"/>
      <c r="J145" s="1253">
        <v>0</v>
      </c>
    </row>
    <row r="146" spans="1:10" ht="13.5" customHeight="1">
      <c r="A146" s="1254" t="s">
        <v>174</v>
      </c>
      <c r="B146" s="334" t="s">
        <v>86</v>
      </c>
      <c r="C146" s="163">
        <v>973</v>
      </c>
      <c r="D146" s="206" t="s">
        <v>87</v>
      </c>
      <c r="E146" s="121"/>
      <c r="F146" s="207"/>
      <c r="G146" s="207"/>
      <c r="H146" s="1207">
        <f>H147+H155+H161</f>
        <v>230</v>
      </c>
      <c r="I146" s="1161">
        <f>I147+I155+I161</f>
        <v>1911</v>
      </c>
      <c r="J146" s="1307">
        <f>SUM(H146:I146)</f>
        <v>2141</v>
      </c>
    </row>
    <row r="147" spans="1:10" ht="13.5" customHeight="1">
      <c r="A147" s="51" t="s">
        <v>175</v>
      </c>
      <c r="B147" s="1386" t="s">
        <v>677</v>
      </c>
      <c r="C147" s="332">
        <v>973</v>
      </c>
      <c r="D147" s="65" t="s">
        <v>87</v>
      </c>
      <c r="E147" s="43" t="s">
        <v>89</v>
      </c>
      <c r="F147" s="42"/>
      <c r="G147" s="39"/>
      <c r="H147" s="1180">
        <f>H150</f>
        <v>230</v>
      </c>
      <c r="I147" s="1237">
        <f>I150+I153</f>
        <v>580</v>
      </c>
      <c r="J147" s="1384">
        <f>SUM(H147:I147)</f>
        <v>810</v>
      </c>
    </row>
    <row r="148" spans="1:10" ht="13.5" customHeight="1">
      <c r="A148" s="120"/>
      <c r="B148" s="1387" t="s">
        <v>750</v>
      </c>
      <c r="C148" s="333"/>
      <c r="D148" s="76"/>
      <c r="E148" s="75"/>
      <c r="F148" s="100"/>
      <c r="G148" s="99"/>
      <c r="H148" s="1177"/>
      <c r="I148" s="1237"/>
      <c r="J148" s="23"/>
    </row>
    <row r="149" spans="1:11" ht="13.5" customHeight="1">
      <c r="A149" s="120"/>
      <c r="B149" s="1387" t="s">
        <v>751</v>
      </c>
      <c r="C149" s="333"/>
      <c r="D149" s="76"/>
      <c r="E149" s="75"/>
      <c r="F149" s="100"/>
      <c r="G149" s="99"/>
      <c r="H149" s="1177"/>
      <c r="I149" s="1237"/>
      <c r="J149" s="23"/>
      <c r="K149" s="654"/>
    </row>
    <row r="150" spans="1:13" ht="13.5" customHeight="1">
      <c r="A150" s="119" t="s">
        <v>674</v>
      </c>
      <c r="B150" s="657" t="s">
        <v>185</v>
      </c>
      <c r="C150" s="89">
        <v>973</v>
      </c>
      <c r="D150" s="65" t="s">
        <v>87</v>
      </c>
      <c r="E150" s="43" t="s">
        <v>89</v>
      </c>
      <c r="F150" s="42">
        <v>500</v>
      </c>
      <c r="G150" s="39"/>
      <c r="H150" s="1208">
        <f>H152</f>
        <v>230</v>
      </c>
      <c r="I150" s="1243">
        <v>0</v>
      </c>
      <c r="J150" s="1287">
        <f>SUM(H150:I150)</f>
        <v>230</v>
      </c>
      <c r="M150" s="204"/>
    </row>
    <row r="151" spans="1:10" ht="13.5" customHeight="1">
      <c r="A151" s="118"/>
      <c r="B151" s="687" t="s">
        <v>186</v>
      </c>
      <c r="C151" s="45"/>
      <c r="D151" s="58"/>
      <c r="E151" s="48"/>
      <c r="F151" s="47"/>
      <c r="G151" s="44"/>
      <c r="H151" s="1209"/>
      <c r="I151" s="1261"/>
      <c r="J151" s="303"/>
    </row>
    <row r="152" spans="1:10" ht="13.5" customHeight="1">
      <c r="A152" s="120" t="s">
        <v>722</v>
      </c>
      <c r="B152" s="1312" t="s">
        <v>202</v>
      </c>
      <c r="C152" s="89">
        <v>973</v>
      </c>
      <c r="D152" s="65" t="s">
        <v>87</v>
      </c>
      <c r="E152" s="43" t="s">
        <v>89</v>
      </c>
      <c r="F152" s="42">
        <v>500</v>
      </c>
      <c r="G152" s="39">
        <v>226</v>
      </c>
      <c r="H152" s="1187">
        <v>230</v>
      </c>
      <c r="I152" s="1239">
        <v>0</v>
      </c>
      <c r="J152" s="1261">
        <f>SUM(H152:I152)</f>
        <v>230</v>
      </c>
    </row>
    <row r="153" spans="1:10" ht="13.5" customHeight="1">
      <c r="A153" s="652" t="s">
        <v>723</v>
      </c>
      <c r="B153" s="1260" t="s">
        <v>703</v>
      </c>
      <c r="C153" s="154">
        <v>973</v>
      </c>
      <c r="D153" s="1258" t="s">
        <v>87</v>
      </c>
      <c r="E153" s="73" t="s">
        <v>89</v>
      </c>
      <c r="F153" s="1258" t="s">
        <v>92</v>
      </c>
      <c r="G153" s="73"/>
      <c r="H153" s="1138">
        <v>0</v>
      </c>
      <c r="I153" s="1259">
        <v>580</v>
      </c>
      <c r="J153" s="1250">
        <f>SUM(H153:I153)</f>
        <v>580</v>
      </c>
    </row>
    <row r="154" spans="1:10" ht="13.5" customHeight="1">
      <c r="A154" s="652" t="s">
        <v>724</v>
      </c>
      <c r="B154" s="1388" t="s">
        <v>704</v>
      </c>
      <c r="C154" s="154">
        <v>973</v>
      </c>
      <c r="D154" s="1258" t="s">
        <v>87</v>
      </c>
      <c r="E154" s="73" t="s">
        <v>89</v>
      </c>
      <c r="F154" s="1258" t="s">
        <v>92</v>
      </c>
      <c r="G154" s="73">
        <v>241</v>
      </c>
      <c r="H154" s="1313">
        <v>0</v>
      </c>
      <c r="I154" s="1259">
        <v>580</v>
      </c>
      <c r="J154" s="1241">
        <f>SUM(H154:I154)</f>
        <v>580</v>
      </c>
    </row>
    <row r="155" spans="1:10" ht="13.5" customHeight="1">
      <c r="A155" s="80" t="s">
        <v>176</v>
      </c>
      <c r="B155" s="1394" t="s">
        <v>602</v>
      </c>
      <c r="C155" s="78">
        <v>973</v>
      </c>
      <c r="D155" s="76" t="s">
        <v>87</v>
      </c>
      <c r="E155" s="75" t="s">
        <v>88</v>
      </c>
      <c r="F155" s="100"/>
      <c r="G155" s="99"/>
      <c r="H155" s="1227">
        <f>H158+H159</f>
        <v>0</v>
      </c>
      <c r="I155" s="1237">
        <f>I159</f>
        <v>480</v>
      </c>
      <c r="J155" s="1349">
        <f>J159</f>
        <v>480</v>
      </c>
    </row>
    <row r="156" spans="1:10" ht="13.5" customHeight="1">
      <c r="A156" s="75"/>
      <c r="B156" s="1394" t="s">
        <v>321</v>
      </c>
      <c r="C156" s="78"/>
      <c r="D156" s="76"/>
      <c r="E156" s="75"/>
      <c r="F156" s="100"/>
      <c r="G156" s="99"/>
      <c r="H156" s="1177"/>
      <c r="I156" s="1237"/>
      <c r="J156" s="23"/>
    </row>
    <row r="157" spans="1:10" ht="13.5" customHeight="1">
      <c r="A157" s="75"/>
      <c r="B157" s="1394" t="s">
        <v>684</v>
      </c>
      <c r="C157" s="78"/>
      <c r="D157" s="76"/>
      <c r="E157" s="75"/>
      <c r="F157" s="100"/>
      <c r="G157" s="99"/>
      <c r="H157" s="1177"/>
      <c r="I157" s="1237"/>
      <c r="J157" s="303"/>
    </row>
    <row r="158" spans="1:10" ht="13.5" customHeight="1">
      <c r="A158" s="82" t="s">
        <v>226</v>
      </c>
      <c r="B158" s="1390" t="s">
        <v>471</v>
      </c>
      <c r="C158" s="154">
        <v>973</v>
      </c>
      <c r="D158" s="1258" t="s">
        <v>87</v>
      </c>
      <c r="E158" s="73" t="s">
        <v>88</v>
      </c>
      <c r="F158" s="296">
        <v>500</v>
      </c>
      <c r="G158" s="164"/>
      <c r="H158" s="1181">
        <v>0</v>
      </c>
      <c r="I158" s="1161">
        <v>0</v>
      </c>
      <c r="J158" s="17">
        <v>0</v>
      </c>
    </row>
    <row r="159" spans="1:10" ht="13.5" customHeight="1">
      <c r="A159" s="652" t="s">
        <v>725</v>
      </c>
      <c r="B159" s="1260" t="s">
        <v>703</v>
      </c>
      <c r="C159" s="154">
        <v>973</v>
      </c>
      <c r="D159" s="1258" t="s">
        <v>87</v>
      </c>
      <c r="E159" s="73" t="s">
        <v>88</v>
      </c>
      <c r="F159" s="1258" t="s">
        <v>92</v>
      </c>
      <c r="G159" s="164"/>
      <c r="H159" s="1181">
        <f>H160</f>
        <v>0</v>
      </c>
      <c r="I159" s="1161">
        <v>480</v>
      </c>
      <c r="J159" s="17">
        <f>J160</f>
        <v>480</v>
      </c>
    </row>
    <row r="160" spans="1:10" ht="13.5" customHeight="1">
      <c r="A160" s="120" t="s">
        <v>726</v>
      </c>
      <c r="B160" s="1260" t="s">
        <v>704</v>
      </c>
      <c r="C160" s="154">
        <v>973</v>
      </c>
      <c r="D160" s="1258" t="s">
        <v>87</v>
      </c>
      <c r="E160" s="73" t="s">
        <v>88</v>
      </c>
      <c r="F160" s="1258" t="s">
        <v>92</v>
      </c>
      <c r="G160" s="73">
        <v>241</v>
      </c>
      <c r="H160" s="1177">
        <v>0</v>
      </c>
      <c r="I160" s="1237">
        <v>480</v>
      </c>
      <c r="J160" s="1391">
        <v>480</v>
      </c>
    </row>
    <row r="161" spans="1:10" ht="13.5" customHeight="1">
      <c r="A161" s="141" t="s">
        <v>655</v>
      </c>
      <c r="B161" s="1393" t="s">
        <v>612</v>
      </c>
      <c r="C161" s="139">
        <v>973</v>
      </c>
      <c r="D161" s="83" t="s">
        <v>87</v>
      </c>
      <c r="E161" s="41" t="s">
        <v>657</v>
      </c>
      <c r="F161" s="83"/>
      <c r="G161" s="41"/>
      <c r="H161" s="1212">
        <f>H164+H165</f>
        <v>0</v>
      </c>
      <c r="I161" s="1243">
        <f>I164+I165</f>
        <v>851</v>
      </c>
      <c r="J161" s="1384">
        <f>J165</f>
        <v>851</v>
      </c>
    </row>
    <row r="162" spans="1:10" ht="13.5" customHeight="1">
      <c r="A162" s="80"/>
      <c r="B162" s="255" t="s">
        <v>611</v>
      </c>
      <c r="C162" s="111"/>
      <c r="D162" s="156"/>
      <c r="E162" s="35"/>
      <c r="F162" s="156"/>
      <c r="G162" s="35"/>
      <c r="H162" s="1213"/>
      <c r="I162" s="1237"/>
      <c r="J162" s="23"/>
    </row>
    <row r="163" spans="1:10" ht="13.5" customHeight="1">
      <c r="A163" s="80"/>
      <c r="B163" s="255" t="s">
        <v>685</v>
      </c>
      <c r="C163" s="111"/>
      <c r="D163" s="156"/>
      <c r="E163" s="35"/>
      <c r="F163" s="156"/>
      <c r="G163" s="35"/>
      <c r="H163" s="1213"/>
      <c r="I163" s="1237"/>
      <c r="J163" s="23"/>
    </row>
    <row r="164" spans="1:10" ht="13.5" customHeight="1">
      <c r="A164" s="73" t="s">
        <v>727</v>
      </c>
      <c r="B164" s="1389" t="s">
        <v>471</v>
      </c>
      <c r="C164" s="139">
        <v>973</v>
      </c>
      <c r="D164" s="83" t="s">
        <v>87</v>
      </c>
      <c r="E164" s="41" t="s">
        <v>657</v>
      </c>
      <c r="F164" s="1268" t="s">
        <v>69</v>
      </c>
      <c r="G164" s="1269"/>
      <c r="H164" s="1270">
        <v>0</v>
      </c>
      <c r="I164" s="1161">
        <v>0</v>
      </c>
      <c r="J164" s="17">
        <v>0</v>
      </c>
    </row>
    <row r="165" spans="1:10" ht="13.5" customHeight="1">
      <c r="A165" s="73" t="s">
        <v>728</v>
      </c>
      <c r="B165" s="1260" t="s">
        <v>703</v>
      </c>
      <c r="C165" s="139">
        <v>973</v>
      </c>
      <c r="D165" s="83" t="s">
        <v>87</v>
      </c>
      <c r="E165" s="41" t="s">
        <v>657</v>
      </c>
      <c r="F165" s="1268" t="s">
        <v>92</v>
      </c>
      <c r="G165" s="1269"/>
      <c r="H165" s="1270">
        <f>H166</f>
        <v>0</v>
      </c>
      <c r="I165" s="1161">
        <v>851</v>
      </c>
      <c r="J165" s="1250">
        <f>J166</f>
        <v>851</v>
      </c>
    </row>
    <row r="166" spans="1:10" ht="13.5" customHeight="1">
      <c r="A166" s="73" t="s">
        <v>729</v>
      </c>
      <c r="B166" s="1260" t="s">
        <v>704</v>
      </c>
      <c r="C166" s="139">
        <v>973</v>
      </c>
      <c r="D166" s="83" t="s">
        <v>87</v>
      </c>
      <c r="E166" s="41" t="s">
        <v>657</v>
      </c>
      <c r="F166" s="1268" t="s">
        <v>92</v>
      </c>
      <c r="G166" s="1267">
        <v>241</v>
      </c>
      <c r="H166" s="1266">
        <v>0</v>
      </c>
      <c r="I166" s="1239">
        <v>851</v>
      </c>
      <c r="J166" s="1261">
        <f>SUM(H166:I166)</f>
        <v>851</v>
      </c>
    </row>
    <row r="167" spans="1:10" ht="12.75" customHeight="1">
      <c r="A167" s="540" t="s">
        <v>177</v>
      </c>
      <c r="B167" s="541" t="s">
        <v>148</v>
      </c>
      <c r="C167" s="1263">
        <v>973</v>
      </c>
      <c r="D167" s="1271" t="s">
        <v>90</v>
      </c>
      <c r="E167" s="542"/>
      <c r="F167" s="1264"/>
      <c r="G167" s="1265"/>
      <c r="H167" s="1207">
        <f>H168+H200</f>
        <v>8180</v>
      </c>
      <c r="I167" s="1261">
        <f>J167-H167</f>
        <v>-2070</v>
      </c>
      <c r="J167" s="1392">
        <f>J168+J200</f>
        <v>6110</v>
      </c>
    </row>
    <row r="168" spans="1:10" ht="12.75" customHeight="1">
      <c r="A168" s="543" t="s">
        <v>179</v>
      </c>
      <c r="B168" s="544" t="s">
        <v>693</v>
      </c>
      <c r="C168" s="545">
        <v>973</v>
      </c>
      <c r="D168" s="546" t="s">
        <v>90</v>
      </c>
      <c r="E168" s="547" t="s">
        <v>91</v>
      </c>
      <c r="F168" s="546" t="s">
        <v>92</v>
      </c>
      <c r="G168" s="548"/>
      <c r="H168" s="1214">
        <f>H170</f>
        <v>7980</v>
      </c>
      <c r="I168" s="1167">
        <f>J168-H168</f>
        <v>-2070</v>
      </c>
      <c r="J168" s="1360">
        <f>J171+J193</f>
        <v>5910</v>
      </c>
    </row>
    <row r="169" spans="1:10" ht="12.75" customHeight="1">
      <c r="A169" s="549"/>
      <c r="B169" s="550" t="s">
        <v>149</v>
      </c>
      <c r="C169" s="551"/>
      <c r="D169" s="552"/>
      <c r="E169" s="553"/>
      <c r="F169" s="552"/>
      <c r="G169" s="554"/>
      <c r="H169" s="1183"/>
      <c r="I169" s="1239"/>
      <c r="J169" s="1362"/>
    </row>
    <row r="170" spans="1:10" ht="12.75" customHeight="1">
      <c r="A170" s="555" t="s">
        <v>231</v>
      </c>
      <c r="B170" s="550" t="s">
        <v>316</v>
      </c>
      <c r="C170" s="556">
        <v>973</v>
      </c>
      <c r="D170" s="557" t="s">
        <v>90</v>
      </c>
      <c r="E170" s="558" t="s">
        <v>91</v>
      </c>
      <c r="F170" s="557" t="s">
        <v>92</v>
      </c>
      <c r="G170" s="559"/>
      <c r="H170" s="1215">
        <f>H181+H199</f>
        <v>7980</v>
      </c>
      <c r="I170" s="1161"/>
      <c r="J170" s="1257">
        <v>5910</v>
      </c>
    </row>
    <row r="171" spans="1:10" ht="12.75" customHeight="1">
      <c r="A171" s="555" t="s">
        <v>730</v>
      </c>
      <c r="B171" s="1337" t="s">
        <v>705</v>
      </c>
      <c r="C171" s="562"/>
      <c r="D171" s="552"/>
      <c r="E171" s="553"/>
      <c r="F171" s="552"/>
      <c r="G171" s="554"/>
      <c r="H171" s="1272">
        <f>SUM(H172:H180)</f>
        <v>3080</v>
      </c>
      <c r="I171" s="1241">
        <f>SUM(I172:I180)</f>
        <v>0</v>
      </c>
      <c r="J171" s="1250">
        <v>3080</v>
      </c>
    </row>
    <row r="172" spans="1:10" ht="12.75" customHeight="1" hidden="1">
      <c r="A172" s="560" t="s">
        <v>731</v>
      </c>
      <c r="B172" s="561" t="s">
        <v>93</v>
      </c>
      <c r="C172" s="562">
        <v>973</v>
      </c>
      <c r="D172" s="563" t="s">
        <v>90</v>
      </c>
      <c r="E172" s="564" t="s">
        <v>91</v>
      </c>
      <c r="F172" s="563" t="s">
        <v>92</v>
      </c>
      <c r="G172" s="565">
        <v>211</v>
      </c>
      <c r="H172" s="1216">
        <v>2084.4</v>
      </c>
      <c r="I172" s="1241">
        <v>0</v>
      </c>
      <c r="J172" s="17">
        <v>2084.4</v>
      </c>
    </row>
    <row r="173" spans="1:10" ht="12.75" customHeight="1" hidden="1">
      <c r="A173" s="566" t="s">
        <v>732</v>
      </c>
      <c r="B173" s="567" t="s">
        <v>94</v>
      </c>
      <c r="C173" s="562">
        <v>973</v>
      </c>
      <c r="D173" s="568" t="s">
        <v>90</v>
      </c>
      <c r="E173" s="569" t="s">
        <v>91</v>
      </c>
      <c r="F173" s="568" t="s">
        <v>92</v>
      </c>
      <c r="G173" s="570">
        <v>213</v>
      </c>
      <c r="H173" s="1194">
        <v>712.8</v>
      </c>
      <c r="I173" s="1241">
        <v>0</v>
      </c>
      <c r="J173" s="1250">
        <f aca="true" t="shared" si="1" ref="J173:J180">SUM(H173:I173)</f>
        <v>712.8</v>
      </c>
    </row>
    <row r="174" spans="1:10" ht="12.75" customHeight="1" hidden="1">
      <c r="A174" s="566" t="s">
        <v>733</v>
      </c>
      <c r="B174" s="571" t="s">
        <v>203</v>
      </c>
      <c r="C174" s="562">
        <v>973</v>
      </c>
      <c r="D174" s="568" t="s">
        <v>90</v>
      </c>
      <c r="E174" s="569" t="s">
        <v>91</v>
      </c>
      <c r="F174" s="568" t="s">
        <v>92</v>
      </c>
      <c r="G174" s="570">
        <v>221</v>
      </c>
      <c r="H174" s="1194">
        <v>55</v>
      </c>
      <c r="I174" s="1241">
        <v>0</v>
      </c>
      <c r="J174" s="1250">
        <f t="shared" si="1"/>
        <v>55</v>
      </c>
    </row>
    <row r="175" spans="1:10" ht="12.75" customHeight="1" hidden="1">
      <c r="A175" s="566" t="s">
        <v>734</v>
      </c>
      <c r="B175" s="571" t="s">
        <v>200</v>
      </c>
      <c r="C175" s="562">
        <v>973</v>
      </c>
      <c r="D175" s="568" t="s">
        <v>90</v>
      </c>
      <c r="E175" s="569" t="s">
        <v>91</v>
      </c>
      <c r="F175" s="568" t="s">
        <v>92</v>
      </c>
      <c r="G175" s="570">
        <v>222</v>
      </c>
      <c r="H175" s="1194">
        <v>22</v>
      </c>
      <c r="I175" s="1241">
        <v>0</v>
      </c>
      <c r="J175" s="1250">
        <f t="shared" si="1"/>
        <v>22</v>
      </c>
    </row>
    <row r="176" spans="1:10" ht="12.75" customHeight="1" hidden="1">
      <c r="A176" s="566" t="s">
        <v>735</v>
      </c>
      <c r="B176" s="567" t="s">
        <v>279</v>
      </c>
      <c r="C176" s="562">
        <v>973</v>
      </c>
      <c r="D176" s="568" t="s">
        <v>90</v>
      </c>
      <c r="E176" s="569" t="s">
        <v>91</v>
      </c>
      <c r="F176" s="568" t="s">
        <v>92</v>
      </c>
      <c r="G176" s="570">
        <v>225</v>
      </c>
      <c r="H176" s="1194">
        <v>26.8</v>
      </c>
      <c r="I176" s="1241">
        <v>0</v>
      </c>
      <c r="J176" s="1250">
        <f t="shared" si="1"/>
        <v>26.8</v>
      </c>
    </row>
    <row r="177" spans="1:256" s="33" customFormat="1" ht="12.75" customHeight="1" hidden="1">
      <c r="A177" s="566" t="s">
        <v>738</v>
      </c>
      <c r="B177" s="571" t="s">
        <v>675</v>
      </c>
      <c r="C177" s="562">
        <v>973</v>
      </c>
      <c r="D177" s="568" t="s">
        <v>90</v>
      </c>
      <c r="E177" s="569" t="s">
        <v>91</v>
      </c>
      <c r="F177" s="568" t="s">
        <v>92</v>
      </c>
      <c r="G177" s="570">
        <v>226</v>
      </c>
      <c r="H177" s="1194">
        <v>40</v>
      </c>
      <c r="I177" s="1241">
        <v>0</v>
      </c>
      <c r="J177" s="1250">
        <f t="shared" si="1"/>
        <v>40</v>
      </c>
      <c r="K177" s="87"/>
      <c r="L177" s="125"/>
      <c r="M177" s="35"/>
      <c r="N177" s="125"/>
      <c r="O177" s="35"/>
      <c r="P177" s="672"/>
      <c r="Q177" s="671"/>
      <c r="R177" s="670"/>
      <c r="S177" s="87"/>
      <c r="T177" s="125"/>
      <c r="U177" s="35"/>
      <c r="V177" s="125"/>
      <c r="W177" s="35"/>
      <c r="X177" s="672"/>
      <c r="Y177" s="671"/>
      <c r="Z177" s="670"/>
      <c r="AA177" s="87"/>
      <c r="AB177" s="125"/>
      <c r="AC177" s="35"/>
      <c r="AD177" s="125"/>
      <c r="AE177" s="35"/>
      <c r="AF177" s="672"/>
      <c r="AG177" s="671"/>
      <c r="AH177" s="670"/>
      <c r="AI177" s="87"/>
      <c r="AJ177" s="125"/>
      <c r="AK177" s="35"/>
      <c r="AL177" s="125"/>
      <c r="AM177" s="35"/>
      <c r="AN177" s="672"/>
      <c r="AO177" s="671"/>
      <c r="AP177" s="670"/>
      <c r="AQ177" s="87"/>
      <c r="AR177" s="125"/>
      <c r="AS177" s="35"/>
      <c r="AT177" s="125"/>
      <c r="AU177" s="35"/>
      <c r="AV177" s="672"/>
      <c r="AW177" s="671"/>
      <c r="AX177" s="670"/>
      <c r="AY177" s="87"/>
      <c r="AZ177" s="125"/>
      <c r="BA177" s="35"/>
      <c r="BB177" s="125"/>
      <c r="BC177" s="35"/>
      <c r="BD177" s="672"/>
      <c r="BE177" s="671"/>
      <c r="BF177" s="670"/>
      <c r="BG177" s="87"/>
      <c r="BH177" s="125"/>
      <c r="BI177" s="35"/>
      <c r="BJ177" s="125"/>
      <c r="BK177" s="35"/>
      <c r="BL177" s="672"/>
      <c r="BM177" s="671"/>
      <c r="BN177" s="670"/>
      <c r="BO177" s="87"/>
      <c r="BP177" s="125"/>
      <c r="BQ177" s="35"/>
      <c r="BR177" s="125"/>
      <c r="BS177" s="35"/>
      <c r="BT177" s="672"/>
      <c r="BU177" s="671"/>
      <c r="BV177" s="670"/>
      <c r="BW177" s="87"/>
      <c r="BX177" s="125"/>
      <c r="BY177" s="35"/>
      <c r="BZ177" s="125"/>
      <c r="CA177" s="35"/>
      <c r="CB177" s="672"/>
      <c r="CC177" s="671"/>
      <c r="CD177" s="670"/>
      <c r="CE177" s="87"/>
      <c r="CF177" s="125"/>
      <c r="CG177" s="35"/>
      <c r="CH177" s="125"/>
      <c r="CI177" s="35"/>
      <c r="CJ177" s="672"/>
      <c r="CK177" s="671"/>
      <c r="CL177" s="670"/>
      <c r="CM177" s="87"/>
      <c r="CN177" s="125"/>
      <c r="CO177" s="35"/>
      <c r="CP177" s="125"/>
      <c r="CQ177" s="35"/>
      <c r="CR177" s="672"/>
      <c r="CS177" s="671"/>
      <c r="CT177" s="670"/>
      <c r="CU177" s="87"/>
      <c r="CV177" s="125"/>
      <c r="CW177" s="35"/>
      <c r="CX177" s="125"/>
      <c r="CY177" s="35"/>
      <c r="CZ177" s="672"/>
      <c r="DA177" s="671"/>
      <c r="DB177" s="670"/>
      <c r="DC177" s="87"/>
      <c r="DD177" s="125"/>
      <c r="DE177" s="35"/>
      <c r="DF177" s="125"/>
      <c r="DG177" s="35"/>
      <c r="DH177" s="672"/>
      <c r="DI177" s="671"/>
      <c r="DJ177" s="670"/>
      <c r="DK177" s="87"/>
      <c r="DL177" s="125"/>
      <c r="DM177" s="35"/>
      <c r="DN177" s="125"/>
      <c r="DO177" s="35"/>
      <c r="DP177" s="672"/>
      <c r="DQ177" s="671"/>
      <c r="DR177" s="670"/>
      <c r="DS177" s="87"/>
      <c r="DT177" s="125"/>
      <c r="DU177" s="35"/>
      <c r="DV177" s="125"/>
      <c r="DW177" s="35"/>
      <c r="DX177" s="672"/>
      <c r="DY177" s="671"/>
      <c r="DZ177" s="670"/>
      <c r="EA177" s="87"/>
      <c r="EB177" s="125"/>
      <c r="EC177" s="35"/>
      <c r="ED177" s="125"/>
      <c r="EE177" s="35"/>
      <c r="EF177" s="672"/>
      <c r="EG177" s="671"/>
      <c r="EH177" s="670"/>
      <c r="EI177" s="87"/>
      <c r="EJ177" s="125"/>
      <c r="EK177" s="35"/>
      <c r="EL177" s="125"/>
      <c r="EM177" s="35"/>
      <c r="EN177" s="672"/>
      <c r="EO177" s="671"/>
      <c r="EP177" s="670"/>
      <c r="EQ177" s="87"/>
      <c r="ER177" s="125"/>
      <c r="ES177" s="35"/>
      <c r="ET177" s="125"/>
      <c r="EU177" s="35"/>
      <c r="EV177" s="672"/>
      <c r="EW177" s="671"/>
      <c r="EX177" s="670"/>
      <c r="EY177" s="87"/>
      <c r="EZ177" s="125"/>
      <c r="FA177" s="35"/>
      <c r="FB177" s="125"/>
      <c r="FC177" s="35"/>
      <c r="FD177" s="672"/>
      <c r="FE177" s="671"/>
      <c r="FF177" s="670"/>
      <c r="FG177" s="87"/>
      <c r="FH177" s="125"/>
      <c r="FI177" s="35"/>
      <c r="FJ177" s="125"/>
      <c r="FK177" s="35"/>
      <c r="FL177" s="672"/>
      <c r="FM177" s="671"/>
      <c r="FN177" s="670"/>
      <c r="FO177" s="87"/>
      <c r="FP177" s="125"/>
      <c r="FQ177" s="35"/>
      <c r="FR177" s="125"/>
      <c r="FS177" s="35"/>
      <c r="FT177" s="672"/>
      <c r="FU177" s="671"/>
      <c r="FV177" s="670"/>
      <c r="FW177" s="87"/>
      <c r="FX177" s="125"/>
      <c r="FY177" s="35"/>
      <c r="FZ177" s="125"/>
      <c r="GA177" s="35"/>
      <c r="GB177" s="672"/>
      <c r="GC177" s="671"/>
      <c r="GD177" s="670"/>
      <c r="GE177" s="87"/>
      <c r="GF177" s="125"/>
      <c r="GG177" s="35"/>
      <c r="GH177" s="125"/>
      <c r="GI177" s="35"/>
      <c r="GJ177" s="672"/>
      <c r="GK177" s="671"/>
      <c r="GL177" s="670"/>
      <c r="GM177" s="87"/>
      <c r="GN177" s="125"/>
      <c r="GO177" s="35"/>
      <c r="GP177" s="125"/>
      <c r="GQ177" s="35"/>
      <c r="GR177" s="672"/>
      <c r="GS177" s="671"/>
      <c r="GT177" s="670"/>
      <c r="GU177" s="87"/>
      <c r="GV177" s="125"/>
      <c r="GW177" s="35"/>
      <c r="GX177" s="125"/>
      <c r="GY177" s="35"/>
      <c r="GZ177" s="672"/>
      <c r="HA177" s="671"/>
      <c r="HB177" s="670"/>
      <c r="HC177" s="87"/>
      <c r="HD177" s="125"/>
      <c r="HE177" s="35"/>
      <c r="HF177" s="125"/>
      <c r="HG177" s="35"/>
      <c r="HH177" s="672"/>
      <c r="HI177" s="671"/>
      <c r="HJ177" s="670"/>
      <c r="HK177" s="87"/>
      <c r="HL177" s="125"/>
      <c r="HM177" s="35"/>
      <c r="HN177" s="125"/>
      <c r="HO177" s="35"/>
      <c r="HP177" s="672"/>
      <c r="HQ177" s="671"/>
      <c r="HR177" s="670"/>
      <c r="HS177" s="87"/>
      <c r="HT177" s="125"/>
      <c r="HU177" s="35"/>
      <c r="HV177" s="125"/>
      <c r="HW177" s="35"/>
      <c r="HX177" s="672"/>
      <c r="HY177" s="671"/>
      <c r="HZ177" s="670"/>
      <c r="IA177" s="87"/>
      <c r="IB177" s="125"/>
      <c r="IC177" s="35"/>
      <c r="ID177" s="125"/>
      <c r="IE177" s="35"/>
      <c r="IF177" s="672"/>
      <c r="IG177" s="671"/>
      <c r="IH177" s="670"/>
      <c r="II177" s="87"/>
      <c r="IJ177" s="125"/>
      <c r="IK177" s="35"/>
      <c r="IL177" s="125"/>
      <c r="IM177" s="35"/>
      <c r="IN177" s="672"/>
      <c r="IO177" s="671"/>
      <c r="IP177" s="670"/>
      <c r="IQ177" s="87"/>
      <c r="IR177" s="125"/>
      <c r="IS177" s="35"/>
      <c r="IT177" s="125"/>
      <c r="IU177" s="35"/>
      <c r="IV177" s="672"/>
    </row>
    <row r="178" spans="1:256" s="33" customFormat="1" ht="12.75" customHeight="1" hidden="1">
      <c r="A178" s="566" t="s">
        <v>737</v>
      </c>
      <c r="B178" s="572" t="s">
        <v>676</v>
      </c>
      <c r="C178" s="562">
        <v>973</v>
      </c>
      <c r="D178" s="568" t="s">
        <v>90</v>
      </c>
      <c r="E178" s="569" t="s">
        <v>91</v>
      </c>
      <c r="F178" s="568" t="s">
        <v>92</v>
      </c>
      <c r="G178" s="570">
        <v>290</v>
      </c>
      <c r="H178" s="1194">
        <v>10</v>
      </c>
      <c r="I178" s="1241">
        <v>0</v>
      </c>
      <c r="J178" s="1273">
        <f t="shared" si="1"/>
        <v>10</v>
      </c>
      <c r="K178" s="87"/>
      <c r="L178" s="125"/>
      <c r="M178" s="35"/>
      <c r="N178" s="125"/>
      <c r="O178" s="35"/>
      <c r="P178" s="673"/>
      <c r="Q178" s="144"/>
      <c r="R178" s="670"/>
      <c r="S178" s="87"/>
      <c r="T178" s="125"/>
      <c r="U178" s="35"/>
      <c r="V178" s="125"/>
      <c r="W178" s="35"/>
      <c r="X178" s="673"/>
      <c r="Y178" s="144"/>
      <c r="Z178" s="670"/>
      <c r="AA178" s="87"/>
      <c r="AB178" s="125"/>
      <c r="AC178" s="35"/>
      <c r="AD178" s="125"/>
      <c r="AE178" s="35"/>
      <c r="AF178" s="673"/>
      <c r="AG178" s="144"/>
      <c r="AH178" s="670"/>
      <c r="AI178" s="87"/>
      <c r="AJ178" s="125"/>
      <c r="AK178" s="35"/>
      <c r="AL178" s="125"/>
      <c r="AM178" s="35"/>
      <c r="AN178" s="673"/>
      <c r="AO178" s="144"/>
      <c r="AP178" s="670"/>
      <c r="AQ178" s="87"/>
      <c r="AR178" s="125"/>
      <c r="AS178" s="35"/>
      <c r="AT178" s="125"/>
      <c r="AU178" s="35"/>
      <c r="AV178" s="673"/>
      <c r="AW178" s="144"/>
      <c r="AX178" s="670"/>
      <c r="AY178" s="87"/>
      <c r="AZ178" s="125"/>
      <c r="BA178" s="35"/>
      <c r="BB178" s="125"/>
      <c r="BC178" s="35"/>
      <c r="BD178" s="673"/>
      <c r="BE178" s="144"/>
      <c r="BF178" s="670"/>
      <c r="BG178" s="87"/>
      <c r="BH178" s="125"/>
      <c r="BI178" s="35"/>
      <c r="BJ178" s="125"/>
      <c r="BK178" s="35"/>
      <c r="BL178" s="673"/>
      <c r="BM178" s="144"/>
      <c r="BN178" s="670"/>
      <c r="BO178" s="87"/>
      <c r="BP178" s="125"/>
      <c r="BQ178" s="35"/>
      <c r="BR178" s="125"/>
      <c r="BS178" s="35"/>
      <c r="BT178" s="673"/>
      <c r="BU178" s="144"/>
      <c r="BV178" s="670"/>
      <c r="BW178" s="87"/>
      <c r="BX178" s="125"/>
      <c r="BY178" s="35"/>
      <c r="BZ178" s="125"/>
      <c r="CA178" s="35"/>
      <c r="CB178" s="673"/>
      <c r="CC178" s="144"/>
      <c r="CD178" s="670"/>
      <c r="CE178" s="87"/>
      <c r="CF178" s="125"/>
      <c r="CG178" s="35"/>
      <c r="CH178" s="125"/>
      <c r="CI178" s="35"/>
      <c r="CJ178" s="673"/>
      <c r="CK178" s="144"/>
      <c r="CL178" s="670"/>
      <c r="CM178" s="87"/>
      <c r="CN178" s="125"/>
      <c r="CO178" s="35"/>
      <c r="CP178" s="125"/>
      <c r="CQ178" s="35"/>
      <c r="CR178" s="673"/>
      <c r="CS178" s="144"/>
      <c r="CT178" s="670"/>
      <c r="CU178" s="87"/>
      <c r="CV178" s="125"/>
      <c r="CW178" s="35"/>
      <c r="CX178" s="125"/>
      <c r="CY178" s="35"/>
      <c r="CZ178" s="673"/>
      <c r="DA178" s="144"/>
      <c r="DB178" s="670"/>
      <c r="DC178" s="87"/>
      <c r="DD178" s="125"/>
      <c r="DE178" s="35"/>
      <c r="DF178" s="125"/>
      <c r="DG178" s="35"/>
      <c r="DH178" s="673"/>
      <c r="DI178" s="144"/>
      <c r="DJ178" s="670"/>
      <c r="DK178" s="87"/>
      <c r="DL178" s="125"/>
      <c r="DM178" s="35"/>
      <c r="DN178" s="125"/>
      <c r="DO178" s="35"/>
      <c r="DP178" s="673"/>
      <c r="DQ178" s="144"/>
      <c r="DR178" s="670"/>
      <c r="DS178" s="87"/>
      <c r="DT178" s="125"/>
      <c r="DU178" s="35"/>
      <c r="DV178" s="125"/>
      <c r="DW178" s="35"/>
      <c r="DX178" s="673"/>
      <c r="DY178" s="144"/>
      <c r="DZ178" s="670"/>
      <c r="EA178" s="87"/>
      <c r="EB178" s="125"/>
      <c r="EC178" s="35"/>
      <c r="ED178" s="125"/>
      <c r="EE178" s="35"/>
      <c r="EF178" s="673"/>
      <c r="EG178" s="144"/>
      <c r="EH178" s="670"/>
      <c r="EI178" s="87"/>
      <c r="EJ178" s="125"/>
      <c r="EK178" s="35"/>
      <c r="EL178" s="125"/>
      <c r="EM178" s="35"/>
      <c r="EN178" s="673"/>
      <c r="EO178" s="144"/>
      <c r="EP178" s="670"/>
      <c r="EQ178" s="87"/>
      <c r="ER178" s="125"/>
      <c r="ES178" s="35"/>
      <c r="ET178" s="125"/>
      <c r="EU178" s="35"/>
      <c r="EV178" s="673"/>
      <c r="EW178" s="144"/>
      <c r="EX178" s="670"/>
      <c r="EY178" s="87"/>
      <c r="EZ178" s="125"/>
      <c r="FA178" s="35"/>
      <c r="FB178" s="125"/>
      <c r="FC178" s="35"/>
      <c r="FD178" s="673"/>
      <c r="FE178" s="144"/>
      <c r="FF178" s="670"/>
      <c r="FG178" s="87"/>
      <c r="FH178" s="125"/>
      <c r="FI178" s="35"/>
      <c r="FJ178" s="125"/>
      <c r="FK178" s="35"/>
      <c r="FL178" s="673"/>
      <c r="FM178" s="144"/>
      <c r="FN178" s="670"/>
      <c r="FO178" s="87"/>
      <c r="FP178" s="125"/>
      <c r="FQ178" s="35"/>
      <c r="FR178" s="125"/>
      <c r="FS178" s="35"/>
      <c r="FT178" s="673"/>
      <c r="FU178" s="144"/>
      <c r="FV178" s="670"/>
      <c r="FW178" s="87"/>
      <c r="FX178" s="125"/>
      <c r="FY178" s="35"/>
      <c r="FZ178" s="125"/>
      <c r="GA178" s="35"/>
      <c r="GB178" s="673"/>
      <c r="GC178" s="144"/>
      <c r="GD178" s="670"/>
      <c r="GE178" s="87"/>
      <c r="GF178" s="125"/>
      <c r="GG178" s="35"/>
      <c r="GH178" s="125"/>
      <c r="GI178" s="35"/>
      <c r="GJ178" s="673"/>
      <c r="GK178" s="144"/>
      <c r="GL178" s="670"/>
      <c r="GM178" s="87"/>
      <c r="GN178" s="125"/>
      <c r="GO178" s="35"/>
      <c r="GP178" s="125"/>
      <c r="GQ178" s="35"/>
      <c r="GR178" s="673"/>
      <c r="GS178" s="144"/>
      <c r="GT178" s="670"/>
      <c r="GU178" s="87"/>
      <c r="GV178" s="125"/>
      <c r="GW178" s="35"/>
      <c r="GX178" s="125"/>
      <c r="GY178" s="35"/>
      <c r="GZ178" s="673"/>
      <c r="HA178" s="144"/>
      <c r="HB178" s="670"/>
      <c r="HC178" s="87"/>
      <c r="HD178" s="125"/>
      <c r="HE178" s="35"/>
      <c r="HF178" s="125"/>
      <c r="HG178" s="35"/>
      <c r="HH178" s="673"/>
      <c r="HI178" s="144"/>
      <c r="HJ178" s="670"/>
      <c r="HK178" s="87"/>
      <c r="HL178" s="125"/>
      <c r="HM178" s="35"/>
      <c r="HN178" s="125"/>
      <c r="HO178" s="35"/>
      <c r="HP178" s="673"/>
      <c r="HQ178" s="144"/>
      <c r="HR178" s="670"/>
      <c r="HS178" s="87"/>
      <c r="HT178" s="125"/>
      <c r="HU178" s="35"/>
      <c r="HV178" s="125"/>
      <c r="HW178" s="35"/>
      <c r="HX178" s="673"/>
      <c r="HY178" s="144"/>
      <c r="HZ178" s="670"/>
      <c r="IA178" s="87"/>
      <c r="IB178" s="125"/>
      <c r="IC178" s="35"/>
      <c r="ID178" s="125"/>
      <c r="IE178" s="35"/>
      <c r="IF178" s="673"/>
      <c r="IG178" s="144"/>
      <c r="IH178" s="670"/>
      <c r="II178" s="87"/>
      <c r="IJ178" s="125"/>
      <c r="IK178" s="35"/>
      <c r="IL178" s="125"/>
      <c r="IM178" s="35"/>
      <c r="IN178" s="673"/>
      <c r="IO178" s="144"/>
      <c r="IP178" s="670"/>
      <c r="IQ178" s="87"/>
      <c r="IR178" s="125"/>
      <c r="IS178" s="35"/>
      <c r="IT178" s="125"/>
      <c r="IU178" s="35"/>
      <c r="IV178" s="673"/>
    </row>
    <row r="179" spans="1:256" s="33" customFormat="1" ht="12.75" customHeight="1" hidden="1">
      <c r="A179" s="566" t="s">
        <v>739</v>
      </c>
      <c r="B179" s="572" t="s">
        <v>344</v>
      </c>
      <c r="C179" s="556">
        <v>973</v>
      </c>
      <c r="D179" s="573" t="s">
        <v>90</v>
      </c>
      <c r="E179" s="574" t="s">
        <v>91</v>
      </c>
      <c r="F179" s="573" t="s">
        <v>92</v>
      </c>
      <c r="G179" s="575">
        <v>310</v>
      </c>
      <c r="H179" s="1195">
        <v>79</v>
      </c>
      <c r="I179" s="1241">
        <v>0</v>
      </c>
      <c r="J179" s="1250">
        <f t="shared" si="1"/>
        <v>79</v>
      </c>
      <c r="K179" s="87"/>
      <c r="L179" s="125"/>
      <c r="M179" s="35"/>
      <c r="N179" s="125"/>
      <c r="O179" s="35"/>
      <c r="P179" s="673"/>
      <c r="Q179" s="144"/>
      <c r="R179" s="670"/>
      <c r="S179" s="87"/>
      <c r="T179" s="125"/>
      <c r="U179" s="35"/>
      <c r="V179" s="125"/>
      <c r="W179" s="35"/>
      <c r="X179" s="673"/>
      <c r="Y179" s="144"/>
      <c r="Z179" s="670"/>
      <c r="AA179" s="87"/>
      <c r="AB179" s="125"/>
      <c r="AC179" s="35"/>
      <c r="AD179" s="125"/>
      <c r="AE179" s="35"/>
      <c r="AF179" s="673"/>
      <c r="AG179" s="144"/>
      <c r="AH179" s="670"/>
      <c r="AI179" s="87"/>
      <c r="AJ179" s="125"/>
      <c r="AK179" s="35"/>
      <c r="AL179" s="125"/>
      <c r="AM179" s="35"/>
      <c r="AN179" s="673"/>
      <c r="AO179" s="144"/>
      <c r="AP179" s="670"/>
      <c r="AQ179" s="87"/>
      <c r="AR179" s="125"/>
      <c r="AS179" s="35"/>
      <c r="AT179" s="125"/>
      <c r="AU179" s="35"/>
      <c r="AV179" s="673"/>
      <c r="AW179" s="144"/>
      <c r="AX179" s="670"/>
      <c r="AY179" s="87"/>
      <c r="AZ179" s="125"/>
      <c r="BA179" s="35"/>
      <c r="BB179" s="125"/>
      <c r="BC179" s="35"/>
      <c r="BD179" s="673"/>
      <c r="BE179" s="144"/>
      <c r="BF179" s="670"/>
      <c r="BG179" s="87"/>
      <c r="BH179" s="125"/>
      <c r="BI179" s="35"/>
      <c r="BJ179" s="125"/>
      <c r="BK179" s="35"/>
      <c r="BL179" s="673"/>
      <c r="BM179" s="144"/>
      <c r="BN179" s="670"/>
      <c r="BO179" s="87"/>
      <c r="BP179" s="125"/>
      <c r="BQ179" s="35"/>
      <c r="BR179" s="125"/>
      <c r="BS179" s="35"/>
      <c r="BT179" s="673"/>
      <c r="BU179" s="144"/>
      <c r="BV179" s="670"/>
      <c r="BW179" s="87"/>
      <c r="BX179" s="125"/>
      <c r="BY179" s="35"/>
      <c r="BZ179" s="125"/>
      <c r="CA179" s="35"/>
      <c r="CB179" s="673"/>
      <c r="CC179" s="144"/>
      <c r="CD179" s="670"/>
      <c r="CE179" s="87"/>
      <c r="CF179" s="125"/>
      <c r="CG179" s="35"/>
      <c r="CH179" s="125"/>
      <c r="CI179" s="35"/>
      <c r="CJ179" s="673"/>
      <c r="CK179" s="144"/>
      <c r="CL179" s="670"/>
      <c r="CM179" s="87"/>
      <c r="CN179" s="125"/>
      <c r="CO179" s="35"/>
      <c r="CP179" s="125"/>
      <c r="CQ179" s="35"/>
      <c r="CR179" s="673"/>
      <c r="CS179" s="144"/>
      <c r="CT179" s="670"/>
      <c r="CU179" s="87"/>
      <c r="CV179" s="125"/>
      <c r="CW179" s="35"/>
      <c r="CX179" s="125"/>
      <c r="CY179" s="35"/>
      <c r="CZ179" s="673"/>
      <c r="DA179" s="144"/>
      <c r="DB179" s="670"/>
      <c r="DC179" s="87"/>
      <c r="DD179" s="125"/>
      <c r="DE179" s="35"/>
      <c r="DF179" s="125"/>
      <c r="DG179" s="35"/>
      <c r="DH179" s="673"/>
      <c r="DI179" s="144"/>
      <c r="DJ179" s="670"/>
      <c r="DK179" s="87"/>
      <c r="DL179" s="125"/>
      <c r="DM179" s="35"/>
      <c r="DN179" s="125"/>
      <c r="DO179" s="35"/>
      <c r="DP179" s="673"/>
      <c r="DQ179" s="144"/>
      <c r="DR179" s="670"/>
      <c r="DS179" s="87"/>
      <c r="DT179" s="125"/>
      <c r="DU179" s="35"/>
      <c r="DV179" s="125"/>
      <c r="DW179" s="35"/>
      <c r="DX179" s="673"/>
      <c r="DY179" s="144"/>
      <c r="DZ179" s="670"/>
      <c r="EA179" s="87"/>
      <c r="EB179" s="125"/>
      <c r="EC179" s="35"/>
      <c r="ED179" s="125"/>
      <c r="EE179" s="35"/>
      <c r="EF179" s="673"/>
      <c r="EG179" s="144"/>
      <c r="EH179" s="670"/>
      <c r="EI179" s="87"/>
      <c r="EJ179" s="125"/>
      <c r="EK179" s="35"/>
      <c r="EL179" s="125"/>
      <c r="EM179" s="35"/>
      <c r="EN179" s="673"/>
      <c r="EO179" s="144"/>
      <c r="EP179" s="670"/>
      <c r="EQ179" s="87"/>
      <c r="ER179" s="125"/>
      <c r="ES179" s="35"/>
      <c r="ET179" s="125"/>
      <c r="EU179" s="35"/>
      <c r="EV179" s="673"/>
      <c r="EW179" s="144"/>
      <c r="EX179" s="670"/>
      <c r="EY179" s="87"/>
      <c r="EZ179" s="125"/>
      <c r="FA179" s="35"/>
      <c r="FB179" s="125"/>
      <c r="FC179" s="35"/>
      <c r="FD179" s="673"/>
      <c r="FE179" s="144"/>
      <c r="FF179" s="670"/>
      <c r="FG179" s="87"/>
      <c r="FH179" s="125"/>
      <c r="FI179" s="35"/>
      <c r="FJ179" s="125"/>
      <c r="FK179" s="35"/>
      <c r="FL179" s="673"/>
      <c r="FM179" s="144"/>
      <c r="FN179" s="670"/>
      <c r="FO179" s="87"/>
      <c r="FP179" s="125"/>
      <c r="FQ179" s="35"/>
      <c r="FR179" s="125"/>
      <c r="FS179" s="35"/>
      <c r="FT179" s="673"/>
      <c r="FU179" s="144"/>
      <c r="FV179" s="670"/>
      <c r="FW179" s="87"/>
      <c r="FX179" s="125"/>
      <c r="FY179" s="35"/>
      <c r="FZ179" s="125"/>
      <c r="GA179" s="35"/>
      <c r="GB179" s="673"/>
      <c r="GC179" s="144"/>
      <c r="GD179" s="670"/>
      <c r="GE179" s="87"/>
      <c r="GF179" s="125"/>
      <c r="GG179" s="35"/>
      <c r="GH179" s="125"/>
      <c r="GI179" s="35"/>
      <c r="GJ179" s="673"/>
      <c r="GK179" s="144"/>
      <c r="GL179" s="670"/>
      <c r="GM179" s="87"/>
      <c r="GN179" s="125"/>
      <c r="GO179" s="35"/>
      <c r="GP179" s="125"/>
      <c r="GQ179" s="35"/>
      <c r="GR179" s="673"/>
      <c r="GS179" s="144"/>
      <c r="GT179" s="670"/>
      <c r="GU179" s="87"/>
      <c r="GV179" s="125"/>
      <c r="GW179" s="35"/>
      <c r="GX179" s="125"/>
      <c r="GY179" s="35"/>
      <c r="GZ179" s="673"/>
      <c r="HA179" s="144"/>
      <c r="HB179" s="670"/>
      <c r="HC179" s="87"/>
      <c r="HD179" s="125"/>
      <c r="HE179" s="35"/>
      <c r="HF179" s="125"/>
      <c r="HG179" s="35"/>
      <c r="HH179" s="673"/>
      <c r="HI179" s="144"/>
      <c r="HJ179" s="670"/>
      <c r="HK179" s="87"/>
      <c r="HL179" s="125"/>
      <c r="HM179" s="35"/>
      <c r="HN179" s="125"/>
      <c r="HO179" s="35"/>
      <c r="HP179" s="673"/>
      <c r="HQ179" s="144"/>
      <c r="HR179" s="670"/>
      <c r="HS179" s="87"/>
      <c r="HT179" s="125"/>
      <c r="HU179" s="35"/>
      <c r="HV179" s="125"/>
      <c r="HW179" s="35"/>
      <c r="HX179" s="673"/>
      <c r="HY179" s="144"/>
      <c r="HZ179" s="670"/>
      <c r="IA179" s="87"/>
      <c r="IB179" s="125"/>
      <c r="IC179" s="35"/>
      <c r="ID179" s="125"/>
      <c r="IE179" s="35"/>
      <c r="IF179" s="673"/>
      <c r="IG179" s="144"/>
      <c r="IH179" s="670"/>
      <c r="II179" s="87"/>
      <c r="IJ179" s="125"/>
      <c r="IK179" s="35"/>
      <c r="IL179" s="125"/>
      <c r="IM179" s="35"/>
      <c r="IN179" s="673"/>
      <c r="IO179" s="144"/>
      <c r="IP179" s="670"/>
      <c r="IQ179" s="87"/>
      <c r="IR179" s="125"/>
      <c r="IS179" s="35"/>
      <c r="IT179" s="125"/>
      <c r="IU179" s="35"/>
      <c r="IV179" s="673"/>
    </row>
    <row r="180" spans="1:10" ht="12.75" customHeight="1" hidden="1" thickBot="1">
      <c r="A180" s="566" t="s">
        <v>740</v>
      </c>
      <c r="B180" s="572" t="s">
        <v>345</v>
      </c>
      <c r="C180" s="576">
        <v>973</v>
      </c>
      <c r="D180" s="573" t="s">
        <v>90</v>
      </c>
      <c r="E180" s="574" t="s">
        <v>91</v>
      </c>
      <c r="F180" s="573" t="s">
        <v>92</v>
      </c>
      <c r="G180" s="575">
        <v>340</v>
      </c>
      <c r="H180" s="1195">
        <v>50</v>
      </c>
      <c r="I180" s="1241">
        <v>0</v>
      </c>
      <c r="J180" s="1250">
        <f t="shared" si="1"/>
        <v>50</v>
      </c>
    </row>
    <row r="181" spans="1:10" ht="12.75" customHeight="1" hidden="1" thickBot="1">
      <c r="A181" s="703"/>
      <c r="B181" s="708" t="s">
        <v>690</v>
      </c>
      <c r="C181" s="704"/>
      <c r="D181" s="705"/>
      <c r="E181" s="706"/>
      <c r="F181" s="705"/>
      <c r="G181" s="707"/>
      <c r="H181" s="1217">
        <f>SUM(H172:H180)</f>
        <v>3080</v>
      </c>
      <c r="I181" s="1241">
        <v>0</v>
      </c>
      <c r="J181" s="1250">
        <f>SUM(H181:I181)</f>
        <v>3080</v>
      </c>
    </row>
    <row r="182" spans="1:10" ht="12.75" customHeight="1" hidden="1">
      <c r="A182" s="717" t="s">
        <v>741</v>
      </c>
      <c r="B182" s="709" t="s">
        <v>677</v>
      </c>
      <c r="C182" s="333">
        <v>973</v>
      </c>
      <c r="D182" s="76" t="s">
        <v>87</v>
      </c>
      <c r="E182" s="75" t="s">
        <v>89</v>
      </c>
      <c r="F182" s="100"/>
      <c r="G182" s="99"/>
      <c r="H182" s="1218">
        <v>580</v>
      </c>
      <c r="I182" s="1290">
        <v>-580</v>
      </c>
      <c r="J182" s="1291">
        <f>SUM(H182:I182)</f>
        <v>0</v>
      </c>
    </row>
    <row r="183" spans="1:10" s="658" customFormat="1" ht="12.75" customHeight="1" hidden="1">
      <c r="A183" s="716"/>
      <c r="B183" s="709" t="s">
        <v>144</v>
      </c>
      <c r="C183" s="333"/>
      <c r="D183" s="76"/>
      <c r="E183" s="75"/>
      <c r="F183" s="100"/>
      <c r="G183" s="99"/>
      <c r="H183" s="1219"/>
      <c r="I183" s="1294"/>
      <c r="J183" s="1235"/>
    </row>
    <row r="184" spans="1:10" s="658" customFormat="1" ht="12.75" customHeight="1" hidden="1">
      <c r="A184" s="716"/>
      <c r="B184" s="709" t="s">
        <v>562</v>
      </c>
      <c r="C184" s="333"/>
      <c r="D184" s="76"/>
      <c r="E184" s="75"/>
      <c r="F184" s="100"/>
      <c r="G184" s="99"/>
      <c r="H184" s="1219"/>
      <c r="I184" s="1295"/>
      <c r="J184" s="1275"/>
    </row>
    <row r="185" spans="1:10" s="658" customFormat="1" ht="12.75" customHeight="1" hidden="1">
      <c r="A185" s="718" t="s">
        <v>742</v>
      </c>
      <c r="B185" s="710" t="s">
        <v>612</v>
      </c>
      <c r="C185" s="139">
        <v>973</v>
      </c>
      <c r="D185" s="83" t="s">
        <v>90</v>
      </c>
      <c r="E185" s="41" t="s">
        <v>657</v>
      </c>
      <c r="F185" s="83" t="s">
        <v>92</v>
      </c>
      <c r="G185" s="41">
        <v>226</v>
      </c>
      <c r="H185" s="1220">
        <v>850</v>
      </c>
      <c r="I185" s="1296">
        <v>-850</v>
      </c>
      <c r="J185" s="1233">
        <f>SUM(H185:I185)</f>
        <v>0</v>
      </c>
    </row>
    <row r="186" spans="1:10" s="658" customFormat="1" ht="12.75" customHeight="1" hidden="1">
      <c r="A186" s="716"/>
      <c r="B186" s="711" t="s">
        <v>691</v>
      </c>
      <c r="C186" s="111"/>
      <c r="D186" s="156"/>
      <c r="E186" s="35"/>
      <c r="F186" s="156"/>
      <c r="G186" s="35"/>
      <c r="H186" s="1221"/>
      <c r="I186" s="1296"/>
      <c r="J186" s="1232"/>
    </row>
    <row r="187" spans="1:10" s="658" customFormat="1" ht="12.75" customHeight="1" hidden="1">
      <c r="A187" s="719"/>
      <c r="B187" s="712" t="s">
        <v>692</v>
      </c>
      <c r="C187" s="132"/>
      <c r="D187" s="123"/>
      <c r="E187" s="140"/>
      <c r="F187" s="123"/>
      <c r="G187" s="140"/>
      <c r="H187" s="1222"/>
      <c r="I187" s="1296"/>
      <c r="J187" s="1232"/>
    </row>
    <row r="188" spans="1:10" s="658" customFormat="1" ht="12.75" customHeight="1" hidden="1">
      <c r="A188" s="720" t="s">
        <v>743</v>
      </c>
      <c r="B188" s="713" t="s">
        <v>602</v>
      </c>
      <c r="C188" s="674"/>
      <c r="D188" s="675"/>
      <c r="E188" s="676"/>
      <c r="F188" s="675"/>
      <c r="G188" s="677"/>
      <c r="H188" s="1223">
        <v>480</v>
      </c>
      <c r="I188" s="1297">
        <v>-480</v>
      </c>
      <c r="J188" s="1292">
        <f>SUM(H188:I188)</f>
        <v>0</v>
      </c>
    </row>
    <row r="189" spans="1:10" s="658" customFormat="1" ht="12.75" customHeight="1" hidden="1">
      <c r="A189" s="152"/>
      <c r="B189" s="714" t="s">
        <v>683</v>
      </c>
      <c r="C189" s="678"/>
      <c r="D189" s="679"/>
      <c r="E189" s="680"/>
      <c r="F189" s="679"/>
      <c r="G189" s="681"/>
      <c r="H189" s="1224"/>
      <c r="I189" s="1296"/>
      <c r="J189" s="1234"/>
    </row>
    <row r="190" spans="1:10" s="658" customFormat="1" ht="12.75" customHeight="1" hidden="1">
      <c r="A190" s="152"/>
      <c r="B190" s="715" t="s">
        <v>686</v>
      </c>
      <c r="C190" s="682"/>
      <c r="D190" s="683"/>
      <c r="E190" s="684"/>
      <c r="F190" s="683"/>
      <c r="G190" s="685"/>
      <c r="H190" s="1224"/>
      <c r="I190" s="1298"/>
      <c r="J190" s="1274"/>
    </row>
    <row r="191" spans="1:10" s="658" customFormat="1" ht="12.75" customHeight="1">
      <c r="A191" s="566" t="s">
        <v>741</v>
      </c>
      <c r="B191" s="1338" t="s">
        <v>694</v>
      </c>
      <c r="C191" s="1403">
        <v>973</v>
      </c>
      <c r="D191" s="573" t="s">
        <v>90</v>
      </c>
      <c r="E191" s="686" t="s">
        <v>91</v>
      </c>
      <c r="F191" s="573" t="s">
        <v>92</v>
      </c>
      <c r="G191" s="686">
        <v>226</v>
      </c>
      <c r="H191" s="1225">
        <f>H194+H195</f>
        <v>2830</v>
      </c>
      <c r="I191" s="1154">
        <v>0</v>
      </c>
      <c r="J191" s="1397"/>
    </row>
    <row r="192" spans="1:10" ht="12.75" customHeight="1">
      <c r="A192" s="577"/>
      <c r="B192" s="1339" t="s">
        <v>695</v>
      </c>
      <c r="C192" s="1404"/>
      <c r="D192" s="663"/>
      <c r="E192" s="580"/>
      <c r="F192" s="663"/>
      <c r="G192" s="580"/>
      <c r="H192" s="1226"/>
      <c r="I192" s="1346"/>
      <c r="J192" s="1344"/>
    </row>
    <row r="193" spans="1:10" ht="12.75" customHeight="1">
      <c r="A193" s="579"/>
      <c r="B193" s="1398" t="s">
        <v>227</v>
      </c>
      <c r="C193" s="1400"/>
      <c r="D193" s="563"/>
      <c r="E193" s="665"/>
      <c r="F193" s="563"/>
      <c r="G193" s="665"/>
      <c r="H193" s="1401">
        <f>H196+H197</f>
        <v>160</v>
      </c>
      <c r="I193" s="1402">
        <v>0</v>
      </c>
      <c r="J193" s="1343">
        <v>2830</v>
      </c>
    </row>
    <row r="194" spans="1:10" ht="12.75" customHeight="1" hidden="1">
      <c r="A194" s="688"/>
      <c r="B194" s="1340" t="s">
        <v>687</v>
      </c>
      <c r="C194" s="551"/>
      <c r="D194" s="692"/>
      <c r="E194" s="564"/>
      <c r="F194" s="692"/>
      <c r="G194" s="564"/>
      <c r="H194" s="1210">
        <v>2630</v>
      </c>
      <c r="I194" s="1399">
        <v>0</v>
      </c>
      <c r="J194" s="1347">
        <f>SUM(H194:I194)</f>
        <v>2630</v>
      </c>
    </row>
    <row r="195" spans="1:10" ht="12.75" customHeight="1" hidden="1">
      <c r="A195" s="688"/>
      <c r="B195" s="1340" t="s">
        <v>688</v>
      </c>
      <c r="C195" s="556"/>
      <c r="D195" s="689"/>
      <c r="E195" s="569"/>
      <c r="F195" s="689"/>
      <c r="G195" s="569"/>
      <c r="H195" s="1211">
        <v>200</v>
      </c>
      <c r="I195" s="1345">
        <v>0</v>
      </c>
      <c r="J195" s="1276">
        <f>SUM(H195:I195)</f>
        <v>200</v>
      </c>
    </row>
    <row r="196" spans="1:10" ht="12.75" customHeight="1" hidden="1">
      <c r="A196" s="690" t="s">
        <v>736</v>
      </c>
      <c r="B196" s="1341" t="s">
        <v>152</v>
      </c>
      <c r="C196" s="78">
        <v>973</v>
      </c>
      <c r="D196" s="162" t="s">
        <v>272</v>
      </c>
      <c r="E196" s="107" t="s">
        <v>98</v>
      </c>
      <c r="F196" s="157"/>
      <c r="G196" s="385"/>
      <c r="H196" s="1218">
        <v>160</v>
      </c>
      <c r="I196" s="1346">
        <v>-160</v>
      </c>
      <c r="J196" s="1348">
        <f>SUM(H196:I196)</f>
        <v>0</v>
      </c>
    </row>
    <row r="197" spans="1:10" ht="12.75" customHeight="1" hidden="1">
      <c r="A197" s="344"/>
      <c r="B197" s="1341" t="s">
        <v>314</v>
      </c>
      <c r="C197" s="78"/>
      <c r="D197" s="162"/>
      <c r="E197" s="107"/>
      <c r="F197" s="157"/>
      <c r="G197" s="159"/>
      <c r="H197" s="1227"/>
      <c r="I197" s="1346"/>
      <c r="J197" s="23"/>
    </row>
    <row r="198" spans="1:10" ht="12.75" customHeight="1" hidden="1" thickBot="1">
      <c r="A198" s="167"/>
      <c r="B198" s="1341" t="s">
        <v>315</v>
      </c>
      <c r="C198" s="78"/>
      <c r="D198" s="162"/>
      <c r="E198" s="107"/>
      <c r="F198" s="157"/>
      <c r="G198" s="99"/>
      <c r="H198" s="1177"/>
      <c r="I198" s="1346"/>
      <c r="J198" s="23"/>
    </row>
    <row r="199" spans="1:10" ht="12.75" customHeight="1" hidden="1" thickBot="1">
      <c r="A199" s="693"/>
      <c r="B199" s="1342" t="s">
        <v>689</v>
      </c>
      <c r="C199" s="698"/>
      <c r="D199" s="699"/>
      <c r="E199" s="700"/>
      <c r="F199" s="701"/>
      <c r="G199" s="702"/>
      <c r="H199" s="1217">
        <f>H196+H191+H188+H185+H182</f>
        <v>4900</v>
      </c>
      <c r="I199" s="1154">
        <f>SUM(I182:I198)</f>
        <v>-2070</v>
      </c>
      <c r="J199" s="1287">
        <f>SUM(H199:I199)</f>
        <v>2830</v>
      </c>
    </row>
    <row r="200" spans="1:10" ht="12.75" customHeight="1">
      <c r="A200" s="540" t="s">
        <v>259</v>
      </c>
      <c r="B200" s="662" t="s">
        <v>608</v>
      </c>
      <c r="C200" s="694">
        <v>973</v>
      </c>
      <c r="D200" s="695">
        <v>801</v>
      </c>
      <c r="E200" s="547" t="s">
        <v>96</v>
      </c>
      <c r="F200" s="696">
        <v>500</v>
      </c>
      <c r="G200" s="697"/>
      <c r="H200" s="1193">
        <f>H203</f>
        <v>200</v>
      </c>
      <c r="I200" s="1155">
        <f>I203</f>
        <v>0</v>
      </c>
      <c r="J200" s="1349">
        <f>SUM(H200:I200)</f>
        <v>200</v>
      </c>
    </row>
    <row r="201" spans="1:10" ht="12.75" customHeight="1">
      <c r="A201" s="661"/>
      <c r="B201" s="662" t="s">
        <v>609</v>
      </c>
      <c r="C201" s="545"/>
      <c r="D201" s="663"/>
      <c r="E201" s="580"/>
      <c r="F201" s="578"/>
      <c r="G201" s="580"/>
      <c r="H201" s="1179"/>
      <c r="I201" s="1155"/>
      <c r="J201" s="23"/>
    </row>
    <row r="202" spans="1:10" ht="12.75" customHeight="1">
      <c r="A202" s="664"/>
      <c r="B202" s="662" t="s">
        <v>610</v>
      </c>
      <c r="C202" s="545"/>
      <c r="D202" s="663"/>
      <c r="E202" s="580"/>
      <c r="F202" s="578"/>
      <c r="G202" s="580"/>
      <c r="H202" s="1179"/>
      <c r="I202" s="1156"/>
      <c r="J202" s="303"/>
    </row>
    <row r="203" spans="1:10" ht="12.75" customHeight="1">
      <c r="A203" s="1405" t="s">
        <v>681</v>
      </c>
      <c r="B203" s="581" t="s">
        <v>185</v>
      </c>
      <c r="C203" s="576">
        <v>973</v>
      </c>
      <c r="D203" s="666">
        <v>801</v>
      </c>
      <c r="E203" s="574" t="s">
        <v>96</v>
      </c>
      <c r="F203" s="686">
        <v>500</v>
      </c>
      <c r="G203" s="575"/>
      <c r="H203" s="1187">
        <f>H205</f>
        <v>200</v>
      </c>
      <c r="I203" s="1238">
        <f>I205</f>
        <v>0</v>
      </c>
      <c r="J203" s="1287">
        <f>SUM(H203:I203)</f>
        <v>200</v>
      </c>
    </row>
    <row r="204" spans="1:10" ht="12.75" customHeight="1">
      <c r="A204" s="553"/>
      <c r="B204" s="691" t="s">
        <v>186</v>
      </c>
      <c r="C204" s="551"/>
      <c r="D204" s="692"/>
      <c r="E204" s="564"/>
      <c r="F204" s="665"/>
      <c r="G204" s="554"/>
      <c r="H204" s="1210"/>
      <c r="I204" s="1238"/>
      <c r="J204" s="23"/>
    </row>
    <row r="205" spans="1:10" ht="12.75" customHeight="1">
      <c r="A205" s="668" t="s">
        <v>682</v>
      </c>
      <c r="B205" s="669" t="s">
        <v>202</v>
      </c>
      <c r="C205" s="556">
        <v>973</v>
      </c>
      <c r="D205" s="667">
        <v>801</v>
      </c>
      <c r="E205" s="569" t="s">
        <v>96</v>
      </c>
      <c r="F205" s="582">
        <v>500</v>
      </c>
      <c r="G205" s="570">
        <v>226</v>
      </c>
      <c r="H205" s="1211">
        <v>200</v>
      </c>
      <c r="I205" s="1241">
        <v>0</v>
      </c>
      <c r="J205" s="1241">
        <f>SUM(H205:I205)</f>
        <v>200</v>
      </c>
    </row>
    <row r="206" spans="1:10" ht="12.75" customHeight="1">
      <c r="A206" s="655" t="s">
        <v>180</v>
      </c>
      <c r="B206" s="401" t="s">
        <v>232</v>
      </c>
      <c r="C206" s="178">
        <v>973</v>
      </c>
      <c r="D206" s="70" t="s">
        <v>325</v>
      </c>
      <c r="E206" s="179"/>
      <c r="F206" s="91"/>
      <c r="G206" s="381"/>
      <c r="H206" s="1185">
        <f>H207+H217+H224</f>
        <v>9084.300000000001</v>
      </c>
      <c r="I206" s="1293">
        <f>I207+I217+I224</f>
        <v>0</v>
      </c>
      <c r="J206" s="1283">
        <f>SUM(H206:I206)</f>
        <v>9084.300000000001</v>
      </c>
    </row>
    <row r="207" spans="1:10" ht="12.75" customHeight="1">
      <c r="A207" s="447" t="s">
        <v>181</v>
      </c>
      <c r="B207" s="153" t="s">
        <v>207</v>
      </c>
      <c r="C207" s="49">
        <v>973</v>
      </c>
      <c r="D207" s="50" t="s">
        <v>325</v>
      </c>
      <c r="E207" s="52" t="s">
        <v>630</v>
      </c>
      <c r="F207" s="114">
        <v>598</v>
      </c>
      <c r="G207" s="382"/>
      <c r="H207" s="1228">
        <f>SUM(H210:H216)</f>
        <v>2573</v>
      </c>
      <c r="I207" s="1296">
        <f>SUM(I210:I216)</f>
        <v>0</v>
      </c>
      <c r="J207" s="1349">
        <f>SUM(H207:I207)</f>
        <v>2573</v>
      </c>
    </row>
    <row r="208" spans="1:10" ht="12.75" customHeight="1">
      <c r="A208" s="112"/>
      <c r="B208" s="122" t="s">
        <v>208</v>
      </c>
      <c r="C208" s="102"/>
      <c r="D208" s="103"/>
      <c r="E208" s="115"/>
      <c r="F208" s="116"/>
      <c r="G208" s="383"/>
      <c r="H208" s="1179"/>
      <c r="I208" s="1296"/>
      <c r="J208" s="23"/>
    </row>
    <row r="209" spans="1:10" ht="12.75" customHeight="1">
      <c r="A209" s="84"/>
      <c r="B209" s="331" t="s">
        <v>209</v>
      </c>
      <c r="C209" s="53"/>
      <c r="D209" s="55"/>
      <c r="E209" s="278"/>
      <c r="F209" s="279"/>
      <c r="G209" s="384"/>
      <c r="H209" s="1183"/>
      <c r="I209" s="1296"/>
      <c r="J209" s="23"/>
    </row>
    <row r="210" spans="1:10" ht="12.75" customHeight="1">
      <c r="A210" s="107" t="s">
        <v>240</v>
      </c>
      <c r="B210" s="347" t="s">
        <v>201</v>
      </c>
      <c r="C210" s="85">
        <v>973</v>
      </c>
      <c r="D210" s="59" t="s">
        <v>325</v>
      </c>
      <c r="E210" s="52" t="s">
        <v>630</v>
      </c>
      <c r="F210" s="63">
        <v>598</v>
      </c>
      <c r="G210" s="376">
        <v>211</v>
      </c>
      <c r="H210" s="1181">
        <v>1800</v>
      </c>
      <c r="I210" s="1293">
        <v>45.3</v>
      </c>
      <c r="J210" s="1288">
        <f>SUM(H210:I210)</f>
        <v>1845.3</v>
      </c>
    </row>
    <row r="211" spans="1:12" ht="12.75" customHeight="1">
      <c r="A211" s="61" t="s">
        <v>426</v>
      </c>
      <c r="B211" s="347" t="s">
        <v>199</v>
      </c>
      <c r="C211" s="46">
        <v>973</v>
      </c>
      <c r="D211" s="59" t="s">
        <v>325</v>
      </c>
      <c r="E211" s="52" t="s">
        <v>630</v>
      </c>
      <c r="F211" s="63">
        <v>598</v>
      </c>
      <c r="G211" s="376">
        <v>213</v>
      </c>
      <c r="H211" s="1181">
        <v>587</v>
      </c>
      <c r="I211" s="1293">
        <v>-29.7</v>
      </c>
      <c r="J211" s="17">
        <v>557.3</v>
      </c>
      <c r="L211" s="355"/>
    </row>
    <row r="212" spans="1:10" ht="12.75" customHeight="1">
      <c r="A212" s="61" t="s">
        <v>427</v>
      </c>
      <c r="B212" s="347" t="s">
        <v>203</v>
      </c>
      <c r="C212" s="46">
        <v>973</v>
      </c>
      <c r="D212" s="59" t="s">
        <v>325</v>
      </c>
      <c r="E212" s="52" t="s">
        <v>630</v>
      </c>
      <c r="F212" s="63">
        <v>598</v>
      </c>
      <c r="G212" s="376">
        <v>221</v>
      </c>
      <c r="H212" s="1181">
        <v>11</v>
      </c>
      <c r="I212" s="1299">
        <v>-5</v>
      </c>
      <c r="J212" s="1250">
        <f aca="true" t="shared" si="2" ref="J212:J217">SUM(H212:I212)</f>
        <v>6</v>
      </c>
    </row>
    <row r="213" spans="1:10" ht="12.75" customHeight="1">
      <c r="A213" s="61" t="s">
        <v>428</v>
      </c>
      <c r="B213" s="347" t="s">
        <v>200</v>
      </c>
      <c r="C213" s="46">
        <v>973</v>
      </c>
      <c r="D213" s="59" t="s">
        <v>325</v>
      </c>
      <c r="E213" s="52" t="s">
        <v>630</v>
      </c>
      <c r="F213" s="63">
        <v>598</v>
      </c>
      <c r="G213" s="376">
        <v>222</v>
      </c>
      <c r="H213" s="1181">
        <v>85</v>
      </c>
      <c r="I213" s="1241">
        <v>35</v>
      </c>
      <c r="J213" s="1250">
        <f t="shared" si="2"/>
        <v>120</v>
      </c>
    </row>
    <row r="214" spans="1:10" ht="12.75" customHeight="1">
      <c r="A214" s="61" t="s">
        <v>429</v>
      </c>
      <c r="B214" s="347" t="s">
        <v>202</v>
      </c>
      <c r="C214" s="46">
        <v>973</v>
      </c>
      <c r="D214" s="59" t="s">
        <v>325</v>
      </c>
      <c r="E214" s="52" t="s">
        <v>630</v>
      </c>
      <c r="F214" s="63">
        <v>598</v>
      </c>
      <c r="G214" s="376">
        <v>226</v>
      </c>
      <c r="H214" s="1181">
        <v>4</v>
      </c>
      <c r="I214" s="1241">
        <v>0</v>
      </c>
      <c r="J214" s="1250">
        <f t="shared" si="2"/>
        <v>4</v>
      </c>
    </row>
    <row r="215" spans="1:10" ht="12.75" customHeight="1">
      <c r="A215" s="61" t="s">
        <v>430</v>
      </c>
      <c r="B215" s="304" t="s">
        <v>78</v>
      </c>
      <c r="C215" s="46">
        <v>973</v>
      </c>
      <c r="D215" s="59" t="s">
        <v>325</v>
      </c>
      <c r="E215" s="52" t="s">
        <v>630</v>
      </c>
      <c r="F215" s="63">
        <v>598</v>
      </c>
      <c r="G215" s="376">
        <v>340</v>
      </c>
      <c r="H215" s="1181">
        <v>43</v>
      </c>
      <c r="I215" s="1161">
        <v>-23</v>
      </c>
      <c r="J215" s="1250">
        <f t="shared" si="2"/>
        <v>20</v>
      </c>
    </row>
    <row r="216" spans="1:10" ht="12.75" customHeight="1">
      <c r="A216" s="141" t="s">
        <v>431</v>
      </c>
      <c r="B216" s="304" t="s">
        <v>116</v>
      </c>
      <c r="C216" s="85">
        <v>973</v>
      </c>
      <c r="D216" s="59" t="s">
        <v>325</v>
      </c>
      <c r="E216" s="52" t="s">
        <v>630</v>
      </c>
      <c r="F216" s="63">
        <v>598</v>
      </c>
      <c r="G216" s="376">
        <v>310</v>
      </c>
      <c r="H216" s="1181">
        <v>43</v>
      </c>
      <c r="I216" s="1161">
        <v>-22.6</v>
      </c>
      <c r="J216" s="1250">
        <f t="shared" si="2"/>
        <v>20.4</v>
      </c>
    </row>
    <row r="217" spans="1:10" ht="12.75" customHeight="1">
      <c r="A217" s="409" t="s">
        <v>432</v>
      </c>
      <c r="B217" s="402" t="s">
        <v>246</v>
      </c>
      <c r="C217" s="337">
        <v>973</v>
      </c>
      <c r="D217" s="127">
        <v>1004</v>
      </c>
      <c r="E217" s="51" t="s">
        <v>326</v>
      </c>
      <c r="F217" s="148"/>
      <c r="G217" s="297"/>
      <c r="H217" s="1228">
        <v>5481.6</v>
      </c>
      <c r="I217" s="1238">
        <v>0</v>
      </c>
      <c r="J217" s="1349">
        <f t="shared" si="2"/>
        <v>5481.6</v>
      </c>
    </row>
    <row r="218" spans="1:10" ht="13.5" customHeight="1">
      <c r="A218" s="201"/>
      <c r="B218" s="403" t="s">
        <v>247</v>
      </c>
      <c r="C218" s="338"/>
      <c r="D218" s="86"/>
      <c r="E218" s="80"/>
      <c r="F218" s="144"/>
      <c r="G218" s="151"/>
      <c r="H218" s="1193"/>
      <c r="I218" s="1238"/>
      <c r="J218" s="23"/>
    </row>
    <row r="219" spans="1:10" ht="13.5" customHeight="1">
      <c r="A219" s="170"/>
      <c r="B219" s="404" t="s">
        <v>248</v>
      </c>
      <c r="C219" s="339"/>
      <c r="D219" s="128"/>
      <c r="E219" s="56"/>
      <c r="F219" s="149"/>
      <c r="G219" s="300"/>
      <c r="H219" s="1190"/>
      <c r="I219" s="1238"/>
      <c r="J219" s="23"/>
    </row>
    <row r="220" spans="1:10" ht="13.5" customHeight="1">
      <c r="A220" s="177" t="s">
        <v>433</v>
      </c>
      <c r="B220" s="340" t="s">
        <v>207</v>
      </c>
      <c r="C220" s="78">
        <v>973</v>
      </c>
      <c r="D220" s="107">
        <v>1004</v>
      </c>
      <c r="E220" s="100" t="s">
        <v>326</v>
      </c>
      <c r="F220" s="75">
        <v>598</v>
      </c>
      <c r="G220" s="99"/>
      <c r="H220" s="1229">
        <v>5481.6</v>
      </c>
      <c r="I220" s="1167">
        <v>0</v>
      </c>
      <c r="J220" s="1287">
        <f>SUM(H220:I220)</f>
        <v>5481.6</v>
      </c>
    </row>
    <row r="221" spans="1:10" ht="13.5" customHeight="1">
      <c r="A221" s="170"/>
      <c r="B221" s="340" t="s">
        <v>236</v>
      </c>
      <c r="C221" s="111"/>
      <c r="D221" s="107"/>
      <c r="E221" s="100"/>
      <c r="F221" s="75"/>
      <c r="G221" s="100"/>
      <c r="H221" s="1227"/>
      <c r="I221" s="1238"/>
      <c r="J221" s="23"/>
    </row>
    <row r="222" spans="1:10" ht="13.5" customHeight="1">
      <c r="A222" s="336"/>
      <c r="B222" s="340" t="s">
        <v>237</v>
      </c>
      <c r="C222" s="111"/>
      <c r="D222" s="107"/>
      <c r="E222" s="100"/>
      <c r="F222" s="75"/>
      <c r="G222" s="100"/>
      <c r="H222" s="1227"/>
      <c r="I222" s="1261"/>
      <c r="J222" s="303"/>
    </row>
    <row r="223" spans="1:10" ht="13.5" customHeight="1">
      <c r="A223" s="170" t="s">
        <v>434</v>
      </c>
      <c r="B223" s="405" t="s">
        <v>233</v>
      </c>
      <c r="C223" s="154">
        <v>973</v>
      </c>
      <c r="D223" s="66">
        <v>1004</v>
      </c>
      <c r="E223" s="73" t="s">
        <v>326</v>
      </c>
      <c r="F223" s="73">
        <v>598</v>
      </c>
      <c r="G223" s="202">
        <v>262</v>
      </c>
      <c r="H223" s="1202">
        <v>5481.6</v>
      </c>
      <c r="I223" s="1238">
        <v>0</v>
      </c>
      <c r="J223" s="1406">
        <f>SUM(H223:I223)</f>
        <v>5481.6</v>
      </c>
    </row>
    <row r="224" spans="1:10" ht="13.5" customHeight="1">
      <c r="A224" s="409" t="s">
        <v>678</v>
      </c>
      <c r="B224" s="406" t="s">
        <v>449</v>
      </c>
      <c r="C224" s="24">
        <v>973</v>
      </c>
      <c r="D224" s="80">
        <v>1004</v>
      </c>
      <c r="E224" s="51" t="s">
        <v>327</v>
      </c>
      <c r="F224" s="80"/>
      <c r="G224" s="151"/>
      <c r="H224" s="1203">
        <f>H225</f>
        <v>1029.7</v>
      </c>
      <c r="I224" s="1161">
        <f>I225</f>
        <v>0</v>
      </c>
      <c r="J224" s="1253">
        <f>SUM(H224:I224)</f>
        <v>1029.7</v>
      </c>
    </row>
    <row r="225" spans="1:10" ht="13.5" customHeight="1">
      <c r="A225" s="1407" t="s">
        <v>744</v>
      </c>
      <c r="B225" s="341" t="s">
        <v>207</v>
      </c>
      <c r="C225" s="200">
        <v>973</v>
      </c>
      <c r="D225" s="39">
        <v>1004</v>
      </c>
      <c r="E225" s="43" t="s">
        <v>327</v>
      </c>
      <c r="F225" s="299">
        <v>598</v>
      </c>
      <c r="G225" s="39"/>
      <c r="H225" s="1227">
        <f>H228</f>
        <v>1029.7</v>
      </c>
      <c r="I225" s="1237">
        <f>I228</f>
        <v>0</v>
      </c>
      <c r="J225" s="1361">
        <f>SUM(H225:I225)</f>
        <v>1029.7</v>
      </c>
    </row>
    <row r="226" spans="1:10" ht="13.5" customHeight="1">
      <c r="A226" s="201"/>
      <c r="B226" s="342" t="s">
        <v>236</v>
      </c>
      <c r="C226" s="24"/>
      <c r="D226" s="151"/>
      <c r="E226" s="80"/>
      <c r="F226" s="294"/>
      <c r="G226" s="151"/>
      <c r="H226" s="1193"/>
      <c r="I226" s="1237"/>
      <c r="J226" s="23"/>
    </row>
    <row r="227" spans="1:10" ht="13.5" customHeight="1">
      <c r="A227" s="212"/>
      <c r="B227" s="343" t="s">
        <v>237</v>
      </c>
      <c r="C227" s="54"/>
      <c r="D227" s="300"/>
      <c r="E227" s="56"/>
      <c r="F227" s="298"/>
      <c r="G227" s="300"/>
      <c r="H227" s="1190"/>
      <c r="I227" s="1237"/>
      <c r="J227" s="23"/>
    </row>
    <row r="228" spans="1:10" s="644" customFormat="1" ht="13.5" customHeight="1">
      <c r="A228" s="82" t="s">
        <v>745</v>
      </c>
      <c r="B228" s="1315" t="s">
        <v>202</v>
      </c>
      <c r="C228" s="1316">
        <v>973</v>
      </c>
      <c r="D228" s="1314">
        <v>1004</v>
      </c>
      <c r="E228" s="1314" t="s">
        <v>327</v>
      </c>
      <c r="F228" s="1314">
        <v>598</v>
      </c>
      <c r="G228" s="1317">
        <v>226</v>
      </c>
      <c r="H228" s="1327">
        <v>1029.7</v>
      </c>
      <c r="I228" s="1161">
        <v>0</v>
      </c>
      <c r="J228" s="1241">
        <f>SUM(H228:I228)</f>
        <v>1029.7</v>
      </c>
    </row>
    <row r="229" spans="1:10" ht="13.5" customHeight="1">
      <c r="A229" s="91">
        <v>12</v>
      </c>
      <c r="B229" s="536" t="s">
        <v>151</v>
      </c>
      <c r="C229" s="181">
        <v>973</v>
      </c>
      <c r="D229" s="50" t="s">
        <v>556</v>
      </c>
      <c r="E229" s="346"/>
      <c r="F229" s="345"/>
      <c r="G229" s="373"/>
      <c r="H229" s="1188">
        <f>H232</f>
        <v>100</v>
      </c>
      <c r="I229" s="1161">
        <f>I232</f>
        <v>161</v>
      </c>
      <c r="J229" s="1253">
        <f>J230</f>
        <v>261</v>
      </c>
    </row>
    <row r="230" spans="1:10" ht="13.5" customHeight="1">
      <c r="A230" s="344" t="s">
        <v>241</v>
      </c>
      <c r="B230" s="537" t="s">
        <v>557</v>
      </c>
      <c r="C230" s="200">
        <v>973</v>
      </c>
      <c r="D230" s="62" t="s">
        <v>272</v>
      </c>
      <c r="E230" s="42"/>
      <c r="F230" s="346"/>
      <c r="G230" s="357"/>
      <c r="H230" s="1188"/>
      <c r="I230" s="1237"/>
      <c r="J230" s="1361">
        <f>J232</f>
        <v>261</v>
      </c>
    </row>
    <row r="231" spans="1:10" ht="13.5" customHeight="1">
      <c r="A231" s="84"/>
      <c r="B231" s="538" t="s">
        <v>558</v>
      </c>
      <c r="C231" s="331"/>
      <c r="D231" s="174"/>
      <c r="E231" s="397"/>
      <c r="F231" s="175"/>
      <c r="G231" s="398"/>
      <c r="H231" s="1207"/>
      <c r="I231" s="1237"/>
      <c r="J231" s="23"/>
    </row>
    <row r="232" spans="1:10" ht="13.5" customHeight="1">
      <c r="A232" s="453" t="s">
        <v>242</v>
      </c>
      <c r="B232" s="539" t="s">
        <v>152</v>
      </c>
      <c r="C232" s="78">
        <v>973</v>
      </c>
      <c r="D232" s="162" t="s">
        <v>272</v>
      </c>
      <c r="E232" s="107" t="s">
        <v>98</v>
      </c>
      <c r="F232" s="157"/>
      <c r="G232" s="385"/>
      <c r="H232" s="1177">
        <f>H235</f>
        <v>100</v>
      </c>
      <c r="I232" s="1243">
        <f>I235+I237</f>
        <v>161</v>
      </c>
      <c r="J232" s="1408">
        <f>SUM(H232:I232)</f>
        <v>261</v>
      </c>
    </row>
    <row r="233" spans="1:10" ht="13.5" customHeight="1">
      <c r="A233" s="344"/>
      <c r="B233" s="539" t="s">
        <v>314</v>
      </c>
      <c r="C233" s="78"/>
      <c r="D233" s="162"/>
      <c r="E233" s="107"/>
      <c r="F233" s="157"/>
      <c r="G233" s="159"/>
      <c r="H233" s="1227"/>
      <c r="I233" s="1237"/>
      <c r="J233" s="1395"/>
    </row>
    <row r="234" spans="1:10" ht="13.5" customHeight="1">
      <c r="A234" s="167"/>
      <c r="B234" s="539" t="s">
        <v>315</v>
      </c>
      <c r="C234" s="45"/>
      <c r="D234" s="277"/>
      <c r="E234" s="84"/>
      <c r="F234" s="168"/>
      <c r="G234" s="44"/>
      <c r="H234" s="1178"/>
      <c r="I234" s="1239"/>
      <c r="J234" s="1396"/>
    </row>
    <row r="235" spans="1:10" ht="13.5" customHeight="1">
      <c r="A235" s="654" t="s">
        <v>584</v>
      </c>
      <c r="B235" s="1262" t="s">
        <v>471</v>
      </c>
      <c r="C235" s="87">
        <v>973</v>
      </c>
      <c r="D235" s="344" t="s">
        <v>272</v>
      </c>
      <c r="E235" s="157" t="s">
        <v>98</v>
      </c>
      <c r="F235" s="107">
        <v>500</v>
      </c>
      <c r="G235" s="385"/>
      <c r="H235" s="1328">
        <f>H236</f>
        <v>100</v>
      </c>
      <c r="I235" s="1329">
        <v>0</v>
      </c>
      <c r="J235" s="1330">
        <f>SUM(H235:I235)</f>
        <v>100</v>
      </c>
    </row>
    <row r="236" spans="1:10" ht="13.5" customHeight="1">
      <c r="A236" s="73" t="s">
        <v>679</v>
      </c>
      <c r="B236" s="660" t="s">
        <v>202</v>
      </c>
      <c r="C236" s="139">
        <v>973</v>
      </c>
      <c r="D236" s="166" t="s">
        <v>272</v>
      </c>
      <c r="E236" s="161" t="s">
        <v>98</v>
      </c>
      <c r="F236" s="61">
        <v>500</v>
      </c>
      <c r="G236" s="1278">
        <v>226</v>
      </c>
      <c r="H236" s="1187">
        <v>100</v>
      </c>
      <c r="I236" s="1161">
        <v>0</v>
      </c>
      <c r="J236" s="1241">
        <f>SUM(H236:I236)</f>
        <v>100</v>
      </c>
    </row>
    <row r="237" spans="1:10" ht="13.5" customHeight="1">
      <c r="A237" s="75" t="s">
        <v>746</v>
      </c>
      <c r="B237" s="1260" t="s">
        <v>703</v>
      </c>
      <c r="C237" s="139">
        <v>973</v>
      </c>
      <c r="D237" s="166" t="s">
        <v>272</v>
      </c>
      <c r="E237" s="161" t="s">
        <v>98</v>
      </c>
      <c r="F237" s="169" t="s">
        <v>92</v>
      </c>
      <c r="G237" s="1279"/>
      <c r="H237" s="1138">
        <v>0</v>
      </c>
      <c r="I237" s="1161">
        <v>161</v>
      </c>
      <c r="J237" s="1331">
        <v>161</v>
      </c>
    </row>
    <row r="238" spans="1:10" ht="13.5" customHeight="1">
      <c r="A238" s="75" t="s">
        <v>747</v>
      </c>
      <c r="B238" s="1260" t="s">
        <v>704</v>
      </c>
      <c r="C238" s="139">
        <v>973</v>
      </c>
      <c r="D238" s="166" t="s">
        <v>272</v>
      </c>
      <c r="E238" s="161" t="s">
        <v>98</v>
      </c>
      <c r="F238" s="344" t="s">
        <v>92</v>
      </c>
      <c r="G238" s="385">
        <v>241</v>
      </c>
      <c r="H238" s="1277">
        <v>0</v>
      </c>
      <c r="I238" s="1237">
        <v>161</v>
      </c>
      <c r="J238" s="1238">
        <v>161</v>
      </c>
    </row>
    <row r="239" spans="1:10" ht="13.5" customHeight="1">
      <c r="A239" s="172" t="s">
        <v>182</v>
      </c>
      <c r="B239" s="273" t="s">
        <v>178</v>
      </c>
      <c r="C239" s="1280">
        <v>973</v>
      </c>
      <c r="D239" s="1281" t="s">
        <v>461</v>
      </c>
      <c r="E239" s="1282"/>
      <c r="F239" s="1281"/>
      <c r="G239" s="91" t="s">
        <v>8</v>
      </c>
      <c r="H239" s="1147">
        <f>H240</f>
        <v>704.4</v>
      </c>
      <c r="I239" s="1161">
        <f>I240</f>
        <v>0</v>
      </c>
      <c r="J239" s="1308">
        <f>J240</f>
        <v>704.4</v>
      </c>
    </row>
    <row r="240" spans="1:10" ht="13.5" customHeight="1">
      <c r="A240" s="166" t="s">
        <v>183</v>
      </c>
      <c r="B240" s="260" t="s">
        <v>228</v>
      </c>
      <c r="C240" s="78">
        <v>973</v>
      </c>
      <c r="D240" s="162" t="s">
        <v>461</v>
      </c>
      <c r="E240" s="107" t="s">
        <v>97</v>
      </c>
      <c r="F240" s="162"/>
      <c r="G240" s="159"/>
      <c r="H240" s="1177">
        <f>H243</f>
        <v>704.4</v>
      </c>
      <c r="I240" s="1237">
        <f>I243</f>
        <v>0</v>
      </c>
      <c r="J240" s="23">
        <f>J243</f>
        <v>704.4</v>
      </c>
    </row>
    <row r="241" spans="1:10" ht="13.5" customHeight="1">
      <c r="A241" s="344" t="s">
        <v>8</v>
      </c>
      <c r="B241" s="261" t="s">
        <v>352</v>
      </c>
      <c r="C241" s="78"/>
      <c r="D241" s="162"/>
      <c r="E241" s="107"/>
      <c r="F241" s="162"/>
      <c r="G241" s="159"/>
      <c r="H241" s="1227"/>
      <c r="I241" s="1237"/>
      <c r="J241" s="23"/>
    </row>
    <row r="242" spans="1:10" ht="13.5" customHeight="1">
      <c r="A242" s="344"/>
      <c r="B242" s="264" t="s">
        <v>229</v>
      </c>
      <c r="C242" s="45"/>
      <c r="D242" s="277"/>
      <c r="E242" s="84"/>
      <c r="F242" s="277"/>
      <c r="G242" s="158"/>
      <c r="H242" s="1178"/>
      <c r="I242" s="1237"/>
      <c r="J242" s="23"/>
    </row>
    <row r="243" spans="1:10" ht="13.5" customHeight="1">
      <c r="A243" s="166" t="s">
        <v>238</v>
      </c>
      <c r="B243" s="260" t="s">
        <v>185</v>
      </c>
      <c r="C243" s="89">
        <v>973</v>
      </c>
      <c r="D243" s="160" t="s">
        <v>461</v>
      </c>
      <c r="E243" s="61" t="s">
        <v>97</v>
      </c>
      <c r="F243" s="160">
        <v>500</v>
      </c>
      <c r="G243" s="67"/>
      <c r="H243" s="1199">
        <f>H245</f>
        <v>704.4</v>
      </c>
      <c r="I243" s="1243">
        <f>I245</f>
        <v>0</v>
      </c>
      <c r="J243" s="1409">
        <f>J245</f>
        <v>704.4</v>
      </c>
    </row>
    <row r="244" spans="1:10" ht="13.5" customHeight="1">
      <c r="A244" s="60"/>
      <c r="B244" s="261" t="s">
        <v>186</v>
      </c>
      <c r="C244" s="78"/>
      <c r="D244" s="162"/>
      <c r="E244" s="107"/>
      <c r="F244" s="162"/>
      <c r="G244" s="159"/>
      <c r="H244" s="1178"/>
      <c r="I244" s="1239"/>
      <c r="J244" s="303"/>
    </row>
    <row r="245" spans="1:10" s="644" customFormat="1" ht="13.5" customHeight="1">
      <c r="A245" s="1335" t="s">
        <v>239</v>
      </c>
      <c r="B245" s="1312" t="s">
        <v>202</v>
      </c>
      <c r="C245" s="1336">
        <v>973</v>
      </c>
      <c r="D245" s="1332" t="s">
        <v>461</v>
      </c>
      <c r="E245" s="1333" t="s">
        <v>97</v>
      </c>
      <c r="F245" s="1332">
        <v>500</v>
      </c>
      <c r="G245" s="1334"/>
      <c r="H245" s="1311">
        <f>750-45.6</f>
        <v>704.4</v>
      </c>
      <c r="I245" s="1161">
        <v>0</v>
      </c>
      <c r="J245" s="1161">
        <v>704.4</v>
      </c>
    </row>
    <row r="246" spans="1:10" ht="13.5" customHeight="1">
      <c r="A246" s="234"/>
      <c r="B246" s="302" t="s">
        <v>57</v>
      </c>
      <c r="C246" s="77"/>
      <c r="D246" s="91"/>
      <c r="E246" s="91"/>
      <c r="F246" s="1245"/>
      <c r="G246" s="208"/>
      <c r="H246" s="1231">
        <f>H10+H66+H71+H74+H92+H102+H106+H146+H167+H206+H229+H239</f>
        <v>79067</v>
      </c>
      <c r="I246" s="1293">
        <f>I10+I66+I71+I74+I92+I102+I106+I146+I167+I206+I229+I239</f>
        <v>-66.99999999999977</v>
      </c>
      <c r="J246" s="1283">
        <f>J10+J66+J71+J74+J92+J102+J106+J146+J167+J206+J229+J239</f>
        <v>78999.99999999999</v>
      </c>
    </row>
    <row r="247" spans="2:8" ht="13.5" customHeight="1">
      <c r="B247" s="259"/>
      <c r="C247" s="92"/>
      <c r="D247" s="93"/>
      <c r="E247" s="93"/>
      <c r="F247" s="93"/>
      <c r="G247" s="94"/>
      <c r="H247" s="1139">
        <f>Дох_2012!E76</f>
        <v>74000</v>
      </c>
    </row>
    <row r="248" spans="2:8" ht="13.5" customHeight="1">
      <c r="B248" s="276" t="s">
        <v>283</v>
      </c>
      <c r="E248" s="356" t="s">
        <v>263</v>
      </c>
      <c r="F248" s="356"/>
      <c r="G248" s="94"/>
      <c r="H248" s="1139">
        <f>H246-H247</f>
        <v>5067</v>
      </c>
    </row>
    <row r="249" spans="7:8" ht="13.5" customHeight="1">
      <c r="G249" s="356"/>
      <c r="H249" s="1149"/>
    </row>
    <row r="250" ht="13.5" customHeight="1">
      <c r="H250" s="1150"/>
    </row>
    <row r="251" ht="13.5" customHeight="1">
      <c r="H251" s="1151"/>
    </row>
    <row r="252" ht="13.5" customHeight="1">
      <c r="H252" s="1150"/>
    </row>
    <row r="253" ht="13.5">
      <c r="H253" s="1150"/>
    </row>
    <row r="254" ht="13.5">
      <c r="H254" s="1150"/>
    </row>
    <row r="255" ht="13.5">
      <c r="H255" s="1150"/>
    </row>
    <row r="256" ht="13.5">
      <c r="H256" s="1150"/>
    </row>
    <row r="257" ht="13.5">
      <c r="H257" s="1150"/>
    </row>
    <row r="258" ht="13.5">
      <c r="H258" s="1150"/>
    </row>
    <row r="259" ht="13.5">
      <c r="H259" s="1150"/>
    </row>
  </sheetData>
  <mergeCells count="5">
    <mergeCell ref="B6:G6"/>
    <mergeCell ref="F7:H7"/>
    <mergeCell ref="B5:H5"/>
    <mergeCell ref="E1:J1"/>
    <mergeCell ref="E3:J3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3"/>
  <sheetViews>
    <sheetView workbookViewId="0" topLeftCell="A1">
      <selection activeCell="L7" sqref="L7"/>
    </sheetView>
  </sheetViews>
  <sheetFormatPr defaultColWidth="9.00390625" defaultRowHeight="12.75"/>
  <cols>
    <col min="1" max="1" width="5.875" style="0" customWidth="1"/>
    <col min="2" max="2" width="47.875" style="0" customWidth="1"/>
    <col min="3" max="3" width="4.875" style="106" customWidth="1"/>
    <col min="4" max="4" width="6.00390625" style="0" customWidth="1"/>
    <col min="5" max="5" width="7.125" style="0" customWidth="1"/>
    <col min="6" max="7" width="4.875" style="0" customWidth="1"/>
    <col min="8" max="8" width="7.50390625" style="0" customWidth="1"/>
    <col min="9" max="9" width="7.875" style="0" customWidth="1"/>
  </cols>
  <sheetData>
    <row r="1" spans="2:9" ht="12.75">
      <c r="B1" s="355"/>
      <c r="E1" s="216"/>
      <c r="F1" s="1509" t="s">
        <v>696</v>
      </c>
      <c r="G1" s="1509"/>
      <c r="H1" s="1509"/>
      <c r="I1" s="1509"/>
    </row>
    <row r="2" spans="2:9" ht="12.75">
      <c r="B2" s="355"/>
      <c r="E2" s="216"/>
      <c r="F2" s="1509" t="s">
        <v>697</v>
      </c>
      <c r="G2" s="1509"/>
      <c r="H2" s="1509"/>
      <c r="I2" s="1509"/>
    </row>
    <row r="3" spans="2:9" ht="12.75">
      <c r="B3" s="355"/>
      <c r="E3" s="216"/>
      <c r="F3" s="1509" t="s">
        <v>748</v>
      </c>
      <c r="G3" s="1509"/>
      <c r="H3" s="1509"/>
      <c r="I3" s="1509"/>
    </row>
    <row r="4" spans="2:9" ht="12.75">
      <c r="B4" s="355"/>
      <c r="C4" s="1304"/>
      <c r="D4" s="1304"/>
      <c r="E4" s="1304"/>
      <c r="F4" s="1304"/>
      <c r="G4" s="1304"/>
      <c r="H4" s="1304"/>
      <c r="I4" s="1304"/>
    </row>
    <row r="5" ht="12.75">
      <c r="B5" s="355"/>
    </row>
    <row r="6" spans="1:8" ht="18">
      <c r="A6" s="34"/>
      <c r="B6" s="1326" t="s">
        <v>346</v>
      </c>
      <c r="C6" s="1326"/>
      <c r="D6" s="1326"/>
      <c r="E6" s="1326"/>
      <c r="F6" s="1326"/>
      <c r="G6" s="1326"/>
      <c r="H6" s="1326"/>
    </row>
    <row r="7" spans="1:8" ht="18">
      <c r="A7" s="34" t="s">
        <v>436</v>
      </c>
      <c r="B7" s="1326" t="s">
        <v>320</v>
      </c>
      <c r="C7" s="1326"/>
      <c r="D7" s="1326"/>
      <c r="E7" s="1326"/>
      <c r="F7" s="1326"/>
      <c r="G7" s="1326"/>
      <c r="H7" s="1326"/>
    </row>
    <row r="8" spans="1:9" ht="18">
      <c r="A8" s="34"/>
      <c r="B8" s="1303" t="s">
        <v>659</v>
      </c>
      <c r="C8" s="1303"/>
      <c r="D8" s="215"/>
      <c r="E8" s="215"/>
      <c r="F8" s="215"/>
      <c r="G8" s="215"/>
      <c r="H8" s="1541" t="s">
        <v>767</v>
      </c>
      <c r="I8" s="1541"/>
    </row>
    <row r="9" spans="1:7" ht="12.75">
      <c r="A9" s="34"/>
      <c r="B9" s="36"/>
      <c r="C9" s="36"/>
      <c r="D9" s="37"/>
      <c r="E9" s="38"/>
      <c r="F9" s="38"/>
      <c r="G9" s="38"/>
    </row>
    <row r="10" spans="1:9" ht="12.75">
      <c r="A10" s="793" t="s">
        <v>58</v>
      </c>
      <c r="B10" s="794" t="s">
        <v>59</v>
      </c>
      <c r="C10" s="795" t="s">
        <v>60</v>
      </c>
      <c r="D10" s="796" t="s">
        <v>2</v>
      </c>
      <c r="E10" s="796" t="s">
        <v>61</v>
      </c>
      <c r="F10" s="796" t="s">
        <v>2</v>
      </c>
      <c r="G10" s="793" t="s">
        <v>62</v>
      </c>
      <c r="H10" s="794" t="s">
        <v>3</v>
      </c>
      <c r="I10" s="794" t="s">
        <v>3</v>
      </c>
    </row>
    <row r="11" spans="1:9" ht="12.75">
      <c r="A11" s="797" t="s">
        <v>63</v>
      </c>
      <c r="B11" s="798"/>
      <c r="C11" s="35" t="s">
        <v>64</v>
      </c>
      <c r="D11" s="799" t="s">
        <v>65</v>
      </c>
      <c r="E11" s="799" t="s">
        <v>4</v>
      </c>
      <c r="F11" s="799" t="s">
        <v>66</v>
      </c>
      <c r="G11" s="797"/>
      <c r="H11" s="800" t="s">
        <v>265</v>
      </c>
      <c r="I11" s="800" t="s">
        <v>658</v>
      </c>
    </row>
    <row r="12" spans="1:9" ht="12.75">
      <c r="A12" s="801"/>
      <c r="B12" s="802" t="s">
        <v>560</v>
      </c>
      <c r="C12" s="1006"/>
      <c r="D12" s="801"/>
      <c r="E12" s="801"/>
      <c r="F12" s="801"/>
      <c r="G12" s="801"/>
      <c r="H12" s="803">
        <f>H13+H21+H41</f>
        <v>12787.6</v>
      </c>
      <c r="I12" s="803">
        <f>I13+I21+I41</f>
        <v>12787.6</v>
      </c>
    </row>
    <row r="13" spans="1:9" ht="12.75">
      <c r="A13" s="804" t="s">
        <v>5</v>
      </c>
      <c r="B13" s="758" t="s">
        <v>122</v>
      </c>
      <c r="C13" s="1113">
        <v>887</v>
      </c>
      <c r="D13" s="805" t="s">
        <v>67</v>
      </c>
      <c r="E13" s="726"/>
      <c r="F13" s="805"/>
      <c r="G13" s="806"/>
      <c r="H13" s="807">
        <f>H16</f>
        <v>902.3</v>
      </c>
      <c r="I13" s="807">
        <f>I16</f>
        <v>902.3</v>
      </c>
    </row>
    <row r="14" spans="1:9" ht="12.75">
      <c r="A14" s="808"/>
      <c r="B14" s="122" t="s">
        <v>243</v>
      </c>
      <c r="C14" s="1103"/>
      <c r="D14" s="187"/>
      <c r="E14" s="809"/>
      <c r="F14" s="187"/>
      <c r="G14" s="810"/>
      <c r="H14" s="811"/>
      <c r="I14" s="811"/>
    </row>
    <row r="15" spans="1:9" ht="12.75">
      <c r="A15" s="812"/>
      <c r="B15" s="760" t="s">
        <v>147</v>
      </c>
      <c r="C15" s="1114"/>
      <c r="D15" s="813"/>
      <c r="E15" s="814"/>
      <c r="F15" s="813"/>
      <c r="G15" s="815"/>
      <c r="H15" s="816"/>
      <c r="I15" s="816"/>
    </row>
    <row r="16" spans="1:9" ht="12.75">
      <c r="A16" s="817" t="s">
        <v>7</v>
      </c>
      <c r="B16" s="122" t="s">
        <v>184</v>
      </c>
      <c r="C16" s="992">
        <v>887</v>
      </c>
      <c r="D16" s="818" t="s">
        <v>67</v>
      </c>
      <c r="E16" s="103" t="s">
        <v>68</v>
      </c>
      <c r="F16" s="818"/>
      <c r="G16" s="819"/>
      <c r="H16" s="820">
        <f>SUM(H19:H20)</f>
        <v>902.3</v>
      </c>
      <c r="I16" s="820">
        <f>SUM(I19:I20)</f>
        <v>902.3</v>
      </c>
    </row>
    <row r="17" spans="1:9" ht="13.5">
      <c r="A17" s="821" t="s">
        <v>123</v>
      </c>
      <c r="B17" s="822" t="s">
        <v>185</v>
      </c>
      <c r="C17" s="794">
        <v>887</v>
      </c>
      <c r="D17" s="823" t="s">
        <v>67</v>
      </c>
      <c r="E17" s="824" t="s">
        <v>68</v>
      </c>
      <c r="F17" s="823" t="s">
        <v>69</v>
      </c>
      <c r="G17" s="818"/>
      <c r="H17" s="825"/>
      <c r="I17" s="825"/>
    </row>
    <row r="18" spans="1:9" ht="13.5">
      <c r="A18" s="826"/>
      <c r="B18" s="827" t="s">
        <v>186</v>
      </c>
      <c r="C18" s="1002"/>
      <c r="D18" s="828"/>
      <c r="E18" s="829"/>
      <c r="F18" s="828"/>
      <c r="G18" s="830"/>
      <c r="H18" s="831"/>
      <c r="I18" s="831"/>
    </row>
    <row r="19" spans="1:9" ht="13.5">
      <c r="A19" s="832" t="s">
        <v>124</v>
      </c>
      <c r="B19" s="833" t="s">
        <v>201</v>
      </c>
      <c r="C19" s="1029">
        <v>887</v>
      </c>
      <c r="D19" s="829" t="s">
        <v>67</v>
      </c>
      <c r="E19" s="828" t="s">
        <v>68</v>
      </c>
      <c r="F19" s="829" t="s">
        <v>69</v>
      </c>
      <c r="G19" s="834" t="s">
        <v>70</v>
      </c>
      <c r="H19" s="835">
        <v>742.3</v>
      </c>
      <c r="I19" s="835">
        <v>742.3</v>
      </c>
    </row>
    <row r="20" spans="1:9" ht="13.5">
      <c r="A20" s="797" t="s">
        <v>125</v>
      </c>
      <c r="B20" s="836" t="s">
        <v>199</v>
      </c>
      <c r="C20" s="35">
        <v>887</v>
      </c>
      <c r="D20" s="837" t="s">
        <v>67</v>
      </c>
      <c r="E20" s="823" t="s">
        <v>68</v>
      </c>
      <c r="F20" s="837" t="s">
        <v>69</v>
      </c>
      <c r="G20" s="838" t="s">
        <v>71</v>
      </c>
      <c r="H20" s="839">
        <v>160</v>
      </c>
      <c r="I20" s="839">
        <v>160</v>
      </c>
    </row>
    <row r="21" spans="1:9" ht="12.75">
      <c r="A21" s="840" t="s">
        <v>11</v>
      </c>
      <c r="B21" s="777" t="s">
        <v>126</v>
      </c>
      <c r="C21" s="1115">
        <v>887</v>
      </c>
      <c r="D21" s="841" t="s">
        <v>72</v>
      </c>
      <c r="E21" s="842"/>
      <c r="F21" s="841"/>
      <c r="G21" s="842"/>
      <c r="H21" s="843">
        <f>H25+H31</f>
        <v>3595.3</v>
      </c>
      <c r="I21" s="843">
        <f>I25+I31</f>
        <v>3595.3</v>
      </c>
    </row>
    <row r="22" spans="1:9" ht="12.75">
      <c r="A22" s="844"/>
      <c r="B22" s="774" t="s">
        <v>127</v>
      </c>
      <c r="C22" s="1116"/>
      <c r="D22" s="845"/>
      <c r="E22" s="88"/>
      <c r="F22" s="845"/>
      <c r="G22" s="88"/>
      <c r="H22" s="846"/>
      <c r="I22" s="846"/>
    </row>
    <row r="23" spans="1:9" ht="12.75">
      <c r="A23" s="844"/>
      <c r="B23" s="774" t="s">
        <v>128</v>
      </c>
      <c r="C23" s="1116"/>
      <c r="D23" s="845"/>
      <c r="E23" s="88"/>
      <c r="F23" s="845"/>
      <c r="G23" s="88"/>
      <c r="H23" s="846"/>
      <c r="I23" s="846"/>
    </row>
    <row r="24" spans="1:9" ht="12.75">
      <c r="A24" s="844"/>
      <c r="B24" s="774" t="s">
        <v>129</v>
      </c>
      <c r="C24" s="1116"/>
      <c r="D24" s="845"/>
      <c r="E24" s="88"/>
      <c r="F24" s="845"/>
      <c r="G24" s="88"/>
      <c r="H24" s="846"/>
      <c r="I24" s="846"/>
    </row>
    <row r="25" spans="1:9" ht="13.5">
      <c r="A25" s="847" t="s">
        <v>75</v>
      </c>
      <c r="B25" s="848" t="s">
        <v>134</v>
      </c>
      <c r="C25" s="992">
        <v>887</v>
      </c>
      <c r="D25" s="849" t="s">
        <v>72</v>
      </c>
      <c r="E25" s="818" t="s">
        <v>133</v>
      </c>
      <c r="F25" s="849"/>
      <c r="G25" s="818"/>
      <c r="H25" s="850">
        <f>H26</f>
        <v>2606.6</v>
      </c>
      <c r="I25" s="850">
        <f>I26</f>
        <v>2606.6</v>
      </c>
    </row>
    <row r="26" spans="1:9" ht="13.5">
      <c r="A26" s="796" t="s">
        <v>135</v>
      </c>
      <c r="B26" s="822" t="s">
        <v>185</v>
      </c>
      <c r="C26" s="794">
        <v>887</v>
      </c>
      <c r="D26" s="823" t="s">
        <v>72</v>
      </c>
      <c r="E26" s="824" t="s">
        <v>133</v>
      </c>
      <c r="F26" s="823" t="s">
        <v>69</v>
      </c>
      <c r="G26" s="824"/>
      <c r="H26" s="851">
        <f>SUM(H28:H30)</f>
        <v>2606.6</v>
      </c>
      <c r="I26" s="851">
        <f>SUM(I28:I30)</f>
        <v>2606.6</v>
      </c>
    </row>
    <row r="27" spans="1:9" ht="13.5">
      <c r="A27" s="852"/>
      <c r="B27" s="827" t="s">
        <v>186</v>
      </c>
      <c r="C27" s="1002"/>
      <c r="D27" s="828"/>
      <c r="E27" s="830"/>
      <c r="F27" s="853"/>
      <c r="G27" s="830"/>
      <c r="H27" s="831"/>
      <c r="I27" s="831"/>
    </row>
    <row r="28" spans="1:9" ht="13.5">
      <c r="A28" s="826" t="s">
        <v>252</v>
      </c>
      <c r="B28" s="833" t="s">
        <v>130</v>
      </c>
      <c r="C28" s="1029">
        <v>887</v>
      </c>
      <c r="D28" s="829" t="s">
        <v>72</v>
      </c>
      <c r="E28" s="829" t="s">
        <v>133</v>
      </c>
      <c r="F28" s="829" t="s">
        <v>69</v>
      </c>
      <c r="G28" s="829" t="s">
        <v>70</v>
      </c>
      <c r="H28" s="854">
        <v>1903.9</v>
      </c>
      <c r="I28" s="854">
        <v>1903.9</v>
      </c>
    </row>
    <row r="29" spans="1:9" ht="13.5">
      <c r="A29" s="855" t="s">
        <v>188</v>
      </c>
      <c r="B29" s="836" t="s">
        <v>199</v>
      </c>
      <c r="C29" s="1029">
        <v>887</v>
      </c>
      <c r="D29" s="829" t="s">
        <v>72</v>
      </c>
      <c r="E29" s="856" t="s">
        <v>133</v>
      </c>
      <c r="F29" s="856">
        <v>500</v>
      </c>
      <c r="G29" s="856">
        <v>213</v>
      </c>
      <c r="H29" s="857">
        <v>618.3</v>
      </c>
      <c r="I29" s="857">
        <v>618.3</v>
      </c>
    </row>
    <row r="30" spans="1:9" ht="13.5">
      <c r="A30" s="826" t="s">
        <v>189</v>
      </c>
      <c r="B30" s="836" t="s">
        <v>200</v>
      </c>
      <c r="C30" s="1029">
        <v>887</v>
      </c>
      <c r="D30" s="858" t="s">
        <v>72</v>
      </c>
      <c r="E30" s="856" t="s">
        <v>133</v>
      </c>
      <c r="F30" s="859">
        <v>500</v>
      </c>
      <c r="G30" s="859">
        <v>222</v>
      </c>
      <c r="H30" s="860">
        <v>84.4</v>
      </c>
      <c r="I30" s="860">
        <v>84.4</v>
      </c>
    </row>
    <row r="31" spans="1:9" ht="12.75">
      <c r="A31" s="861" t="s">
        <v>76</v>
      </c>
      <c r="B31" s="758" t="s">
        <v>318</v>
      </c>
      <c r="C31" s="992">
        <v>887</v>
      </c>
      <c r="D31" s="849" t="s">
        <v>72</v>
      </c>
      <c r="E31" s="862" t="s">
        <v>349</v>
      </c>
      <c r="F31" s="863"/>
      <c r="G31" s="796"/>
      <c r="H31" s="807">
        <f>H33</f>
        <v>988.7</v>
      </c>
      <c r="I31" s="807">
        <f>I33</f>
        <v>988.7</v>
      </c>
    </row>
    <row r="32" spans="1:9" ht="12.75">
      <c r="A32" s="864"/>
      <c r="B32" s="760" t="s">
        <v>319</v>
      </c>
      <c r="C32" s="994"/>
      <c r="D32" s="853"/>
      <c r="E32" s="865"/>
      <c r="F32" s="866"/>
      <c r="G32" s="852"/>
      <c r="H32" s="867"/>
      <c r="I32" s="867"/>
    </row>
    <row r="33" spans="1:9" ht="13.5">
      <c r="A33" s="868" t="s">
        <v>136</v>
      </c>
      <c r="B33" s="822" t="s">
        <v>185</v>
      </c>
      <c r="C33" s="800">
        <v>887</v>
      </c>
      <c r="D33" s="76" t="s">
        <v>72</v>
      </c>
      <c r="E33" s="799" t="s">
        <v>350</v>
      </c>
      <c r="F33" s="100">
        <v>500</v>
      </c>
      <c r="G33" s="799"/>
      <c r="H33" s="869">
        <f>SUM(H35:H38)</f>
        <v>988.7</v>
      </c>
      <c r="I33" s="869">
        <f>SUM(I35:I38)</f>
        <v>988.7</v>
      </c>
    </row>
    <row r="34" spans="1:9" ht="13.5">
      <c r="A34" s="868"/>
      <c r="B34" s="261" t="s">
        <v>186</v>
      </c>
      <c r="C34" s="800"/>
      <c r="D34" s="76"/>
      <c r="E34" s="799"/>
      <c r="F34" s="100"/>
      <c r="G34" s="799"/>
      <c r="H34" s="869"/>
      <c r="I34" s="869"/>
    </row>
    <row r="35" spans="1:9" ht="13.5">
      <c r="A35" s="855" t="s">
        <v>244</v>
      </c>
      <c r="B35" s="836" t="s">
        <v>130</v>
      </c>
      <c r="C35" s="1006">
        <v>887</v>
      </c>
      <c r="D35" s="858" t="s">
        <v>72</v>
      </c>
      <c r="E35" s="801" t="s">
        <v>350</v>
      </c>
      <c r="F35" s="858" t="s">
        <v>69</v>
      </c>
      <c r="G35" s="858" t="s">
        <v>70</v>
      </c>
      <c r="H35" s="870">
        <v>615</v>
      </c>
      <c r="I35" s="870">
        <v>615</v>
      </c>
    </row>
    <row r="36" spans="1:9" ht="13.5">
      <c r="A36" s="796" t="s">
        <v>190</v>
      </c>
      <c r="B36" s="261" t="s">
        <v>131</v>
      </c>
      <c r="C36" s="794">
        <v>887</v>
      </c>
      <c r="D36" s="823" t="s">
        <v>72</v>
      </c>
      <c r="E36" s="871" t="s">
        <v>351</v>
      </c>
      <c r="F36" s="872">
        <v>500</v>
      </c>
      <c r="G36" s="871">
        <v>212</v>
      </c>
      <c r="H36" s="873">
        <v>214.1</v>
      </c>
      <c r="I36" s="873">
        <v>214.1</v>
      </c>
    </row>
    <row r="37" spans="1:9" ht="13.5">
      <c r="A37" s="874"/>
      <c r="B37" s="827" t="s">
        <v>132</v>
      </c>
      <c r="C37" s="1002"/>
      <c r="D37" s="828"/>
      <c r="E37" s="856"/>
      <c r="F37" s="875"/>
      <c r="G37" s="856"/>
      <c r="H37" s="876"/>
      <c r="I37" s="876"/>
    </row>
    <row r="38" spans="1:9" ht="13.5">
      <c r="A38" s="868" t="s">
        <v>245</v>
      </c>
      <c r="B38" s="877" t="s">
        <v>199</v>
      </c>
      <c r="C38" s="794">
        <v>887</v>
      </c>
      <c r="D38" s="824" t="s">
        <v>72</v>
      </c>
      <c r="E38" s="799" t="s">
        <v>350</v>
      </c>
      <c r="F38" s="824" t="s">
        <v>69</v>
      </c>
      <c r="G38" s="824" t="s">
        <v>71</v>
      </c>
      <c r="H38" s="878">
        <v>159.6</v>
      </c>
      <c r="I38" s="878">
        <v>159.6</v>
      </c>
    </row>
    <row r="39" spans="1:9" ht="12">
      <c r="A39" s="879"/>
      <c r="B39" s="771" t="s">
        <v>561</v>
      </c>
      <c r="C39" s="795"/>
      <c r="D39" s="824"/>
      <c r="E39" s="863"/>
      <c r="F39" s="824"/>
      <c r="G39" s="823"/>
      <c r="H39" s="878"/>
      <c r="I39" s="880"/>
    </row>
    <row r="40" spans="1:9" ht="12">
      <c r="A40" s="881"/>
      <c r="B40" s="765" t="s">
        <v>562</v>
      </c>
      <c r="C40" s="1029"/>
      <c r="D40" s="829"/>
      <c r="E40" s="866"/>
      <c r="F40" s="829"/>
      <c r="G40" s="828"/>
      <c r="H40" s="857"/>
      <c r="I40" s="867"/>
    </row>
    <row r="41" spans="1:9" ht="12.75">
      <c r="A41" s="844" t="s">
        <v>16</v>
      </c>
      <c r="B41" s="122" t="s">
        <v>153</v>
      </c>
      <c r="C41" s="1117" t="s">
        <v>170</v>
      </c>
      <c r="D41" s="103" t="s">
        <v>74</v>
      </c>
      <c r="E41" s="882"/>
      <c r="F41" s="131"/>
      <c r="G41" s="882"/>
      <c r="H41" s="883">
        <f>H45+H50</f>
        <v>8290</v>
      </c>
      <c r="I41" s="883">
        <f>I45+I50</f>
        <v>8290</v>
      </c>
    </row>
    <row r="42" spans="1:9" ht="12.75">
      <c r="A42" s="844"/>
      <c r="B42" s="122" t="s">
        <v>155</v>
      </c>
      <c r="C42" s="800"/>
      <c r="D42" s="76"/>
      <c r="E42" s="882"/>
      <c r="F42" s="131"/>
      <c r="G42" s="882"/>
      <c r="H42" s="884"/>
      <c r="I42" s="884"/>
    </row>
    <row r="43" spans="1:9" ht="12.75">
      <c r="A43" s="844"/>
      <c r="B43" s="122" t="s">
        <v>156</v>
      </c>
      <c r="C43" s="800"/>
      <c r="D43" s="76"/>
      <c r="E43" s="882"/>
      <c r="F43" s="131"/>
      <c r="G43" s="882"/>
      <c r="H43" s="884"/>
      <c r="I43" s="884"/>
    </row>
    <row r="44" spans="1:9" ht="12.75">
      <c r="A44" s="885"/>
      <c r="B44" s="760" t="s">
        <v>154</v>
      </c>
      <c r="C44" s="1002"/>
      <c r="D44" s="828"/>
      <c r="E44" s="856"/>
      <c r="F44" s="875"/>
      <c r="G44" s="856"/>
      <c r="H44" s="876"/>
      <c r="I44" s="876"/>
    </row>
    <row r="45" spans="1:9" ht="12.75">
      <c r="A45" s="886" t="s">
        <v>85</v>
      </c>
      <c r="B45" s="774" t="s">
        <v>117</v>
      </c>
      <c r="C45" s="994">
        <v>973</v>
      </c>
      <c r="D45" s="887" t="s">
        <v>74</v>
      </c>
      <c r="E45" s="888" t="s">
        <v>79</v>
      </c>
      <c r="F45" s="888"/>
      <c r="G45" s="887"/>
      <c r="H45" s="889">
        <f>SUM(H48:H49)</f>
        <v>902.3</v>
      </c>
      <c r="I45" s="889">
        <f>SUM(I48:I49)</f>
        <v>902.3</v>
      </c>
    </row>
    <row r="46" spans="1:9" ht="13.5">
      <c r="A46" s="890"/>
      <c r="B46" s="822" t="s">
        <v>185</v>
      </c>
      <c r="C46" s="794">
        <v>973</v>
      </c>
      <c r="D46" s="823" t="s">
        <v>74</v>
      </c>
      <c r="E46" s="871" t="s">
        <v>79</v>
      </c>
      <c r="F46" s="872">
        <v>500</v>
      </c>
      <c r="G46" s="824"/>
      <c r="H46" s="873">
        <f>SUM(H48:H49)</f>
        <v>902.3</v>
      </c>
      <c r="I46" s="873">
        <f>SUM(I48:I49)</f>
        <v>902.3</v>
      </c>
    </row>
    <row r="47" spans="1:9" ht="13.5">
      <c r="A47" s="891"/>
      <c r="B47" s="827" t="s">
        <v>186</v>
      </c>
      <c r="C47" s="1002"/>
      <c r="D47" s="828"/>
      <c r="E47" s="856"/>
      <c r="F47" s="875"/>
      <c r="G47" s="829"/>
      <c r="H47" s="876"/>
      <c r="I47" s="876"/>
    </row>
    <row r="48" spans="1:9" ht="13.5">
      <c r="A48" s="892" t="s">
        <v>191</v>
      </c>
      <c r="B48" s="893" t="s">
        <v>130</v>
      </c>
      <c r="C48" s="1029">
        <v>973</v>
      </c>
      <c r="D48" s="829" t="s">
        <v>74</v>
      </c>
      <c r="E48" s="856" t="s">
        <v>79</v>
      </c>
      <c r="F48" s="856">
        <v>500</v>
      </c>
      <c r="G48" s="856">
        <v>211</v>
      </c>
      <c r="H48" s="894">
        <v>742.3</v>
      </c>
      <c r="I48" s="894">
        <v>742.3</v>
      </c>
    </row>
    <row r="49" spans="1:9" ht="13.5">
      <c r="A49" s="895" t="s">
        <v>198</v>
      </c>
      <c r="B49" s="836" t="s">
        <v>199</v>
      </c>
      <c r="C49" s="1037">
        <v>973</v>
      </c>
      <c r="D49" s="858" t="s">
        <v>74</v>
      </c>
      <c r="E49" s="859" t="s">
        <v>79</v>
      </c>
      <c r="F49" s="859">
        <v>500</v>
      </c>
      <c r="G49" s="859">
        <v>213</v>
      </c>
      <c r="H49" s="870">
        <v>160</v>
      </c>
      <c r="I49" s="870">
        <v>160</v>
      </c>
    </row>
    <row r="50" spans="1:9" ht="13.5">
      <c r="A50" s="896" t="s">
        <v>194</v>
      </c>
      <c r="B50" s="897" t="s">
        <v>134</v>
      </c>
      <c r="C50" s="1118">
        <v>973</v>
      </c>
      <c r="D50" s="887" t="s">
        <v>74</v>
      </c>
      <c r="E50" s="887" t="s">
        <v>73</v>
      </c>
      <c r="F50" s="896"/>
      <c r="G50" s="896"/>
      <c r="H50" s="898">
        <f>SUM(H53:H63)</f>
        <v>7387.7</v>
      </c>
      <c r="I50" s="898">
        <f>SUM(I53:I63)</f>
        <v>7387.7</v>
      </c>
    </row>
    <row r="51" spans="1:9" ht="13.5">
      <c r="A51" s="796"/>
      <c r="B51" s="822" t="s">
        <v>185</v>
      </c>
      <c r="C51" s="992">
        <v>973</v>
      </c>
      <c r="D51" s="849" t="s">
        <v>74</v>
      </c>
      <c r="E51" s="818" t="s">
        <v>73</v>
      </c>
      <c r="F51" s="899">
        <v>500</v>
      </c>
      <c r="G51" s="847"/>
      <c r="H51" s="850"/>
      <c r="I51" s="850"/>
    </row>
    <row r="52" spans="1:9" ht="13.5">
      <c r="A52" s="852"/>
      <c r="B52" s="827" t="s">
        <v>186</v>
      </c>
      <c r="C52" s="1002"/>
      <c r="D52" s="853"/>
      <c r="E52" s="830"/>
      <c r="F52" s="900"/>
      <c r="G52" s="865"/>
      <c r="H52" s="901"/>
      <c r="I52" s="901"/>
    </row>
    <row r="53" spans="1:9" ht="13.5">
      <c r="A53" s="902" t="s">
        <v>195</v>
      </c>
      <c r="B53" s="833" t="s">
        <v>201</v>
      </c>
      <c r="C53" s="1029">
        <v>973</v>
      </c>
      <c r="D53" s="829" t="s">
        <v>74</v>
      </c>
      <c r="E53" s="856" t="s">
        <v>328</v>
      </c>
      <c r="F53" s="856">
        <v>500</v>
      </c>
      <c r="G53" s="856">
        <v>211</v>
      </c>
      <c r="H53" s="835">
        <v>3977.8</v>
      </c>
      <c r="I53" s="835">
        <v>3977.8</v>
      </c>
    </row>
    <row r="54" spans="1:9" ht="13.5">
      <c r="A54" s="903" t="s">
        <v>414</v>
      </c>
      <c r="B54" s="836" t="s">
        <v>199</v>
      </c>
      <c r="C54" s="1029">
        <v>973</v>
      </c>
      <c r="D54" s="858" t="s">
        <v>74</v>
      </c>
      <c r="E54" s="859" t="str">
        <f aca="true" t="shared" si="0" ref="E54:E63">E53</f>
        <v>002 06 01</v>
      </c>
      <c r="F54" s="859">
        <v>500</v>
      </c>
      <c r="G54" s="859">
        <v>213</v>
      </c>
      <c r="H54" s="870">
        <v>1301</v>
      </c>
      <c r="I54" s="870">
        <v>1301</v>
      </c>
    </row>
    <row r="55" spans="1:9" ht="13.5">
      <c r="A55" s="904" t="s">
        <v>415</v>
      </c>
      <c r="B55" s="836" t="s">
        <v>203</v>
      </c>
      <c r="C55" s="1029">
        <v>973</v>
      </c>
      <c r="D55" s="858" t="s">
        <v>74</v>
      </c>
      <c r="E55" s="859" t="str">
        <f t="shared" si="0"/>
        <v>002 06 01</v>
      </c>
      <c r="F55" s="859">
        <v>500</v>
      </c>
      <c r="G55" s="859">
        <v>221</v>
      </c>
      <c r="H55" s="870">
        <v>105.5</v>
      </c>
      <c r="I55" s="870">
        <v>105.5</v>
      </c>
    </row>
    <row r="56" spans="1:9" ht="13.5">
      <c r="A56" s="895" t="s">
        <v>416</v>
      </c>
      <c r="B56" s="877" t="s">
        <v>204</v>
      </c>
      <c r="C56" s="1029">
        <v>973</v>
      </c>
      <c r="D56" s="823" t="s">
        <v>74</v>
      </c>
      <c r="E56" s="859" t="str">
        <f t="shared" si="0"/>
        <v>002 06 01</v>
      </c>
      <c r="F56" s="859">
        <v>500</v>
      </c>
      <c r="G56" s="859">
        <v>222</v>
      </c>
      <c r="H56" s="870">
        <v>105.5</v>
      </c>
      <c r="I56" s="870">
        <v>105.5</v>
      </c>
    </row>
    <row r="57" spans="1:9" ht="13.5">
      <c r="A57" s="905" t="s">
        <v>417</v>
      </c>
      <c r="B57" s="836" t="s">
        <v>200</v>
      </c>
      <c r="C57" s="1029">
        <v>973</v>
      </c>
      <c r="D57" s="823" t="s">
        <v>74</v>
      </c>
      <c r="E57" s="859" t="str">
        <f t="shared" si="0"/>
        <v>002 06 01</v>
      </c>
      <c r="F57" s="859">
        <v>500</v>
      </c>
      <c r="G57" s="859">
        <v>222</v>
      </c>
      <c r="H57" s="870">
        <v>105.5</v>
      </c>
      <c r="I57" s="870">
        <v>105.5</v>
      </c>
    </row>
    <row r="58" spans="1:9" ht="13.5">
      <c r="A58" s="895" t="s">
        <v>418</v>
      </c>
      <c r="B58" s="836" t="s">
        <v>205</v>
      </c>
      <c r="C58" s="1029">
        <v>973</v>
      </c>
      <c r="D58" s="858" t="s">
        <v>74</v>
      </c>
      <c r="E58" s="859" t="str">
        <f t="shared" si="0"/>
        <v>002 06 01</v>
      </c>
      <c r="F58" s="859">
        <v>500</v>
      </c>
      <c r="G58" s="859">
        <v>223</v>
      </c>
      <c r="H58" s="870">
        <v>211</v>
      </c>
      <c r="I58" s="870">
        <v>211</v>
      </c>
    </row>
    <row r="59" spans="1:9" ht="13.5">
      <c r="A59" s="906" t="s">
        <v>419</v>
      </c>
      <c r="B59" s="836" t="s">
        <v>206</v>
      </c>
      <c r="C59" s="1029">
        <v>973</v>
      </c>
      <c r="D59" s="858" t="s">
        <v>74</v>
      </c>
      <c r="E59" s="859" t="str">
        <f t="shared" si="0"/>
        <v>002 06 01</v>
      </c>
      <c r="F59" s="859">
        <v>500</v>
      </c>
      <c r="G59" s="859">
        <v>225</v>
      </c>
      <c r="H59" s="870">
        <v>316.5</v>
      </c>
      <c r="I59" s="870">
        <v>316.5</v>
      </c>
    </row>
    <row r="60" spans="1:9" ht="13.5">
      <c r="A60" s="906" t="s">
        <v>420</v>
      </c>
      <c r="B60" s="836" t="s">
        <v>202</v>
      </c>
      <c r="C60" s="1029">
        <v>973</v>
      </c>
      <c r="D60" s="858" t="s">
        <v>74</v>
      </c>
      <c r="E60" s="859" t="str">
        <f t="shared" si="0"/>
        <v>002 06 01</v>
      </c>
      <c r="F60" s="859">
        <v>500</v>
      </c>
      <c r="G60" s="859">
        <v>226</v>
      </c>
      <c r="H60" s="870">
        <v>420.9</v>
      </c>
      <c r="I60" s="870">
        <v>420.9</v>
      </c>
    </row>
    <row r="61" spans="1:9" ht="13.5">
      <c r="A61" s="907" t="s">
        <v>421</v>
      </c>
      <c r="B61" s="877" t="s">
        <v>77</v>
      </c>
      <c r="C61" s="1038">
        <v>973</v>
      </c>
      <c r="D61" s="858" t="s">
        <v>74</v>
      </c>
      <c r="E61" s="859" t="str">
        <f t="shared" si="0"/>
        <v>002 06 01</v>
      </c>
      <c r="F61" s="859">
        <v>500</v>
      </c>
      <c r="G61" s="859">
        <v>290</v>
      </c>
      <c r="H61" s="870">
        <v>316.5</v>
      </c>
      <c r="I61" s="870">
        <v>316.5</v>
      </c>
    </row>
    <row r="62" spans="1:9" ht="13.5">
      <c r="A62" s="908" t="s">
        <v>422</v>
      </c>
      <c r="B62" s="877" t="s">
        <v>78</v>
      </c>
      <c r="C62" s="1029">
        <v>973</v>
      </c>
      <c r="D62" s="824" t="s">
        <v>74</v>
      </c>
      <c r="E62" s="859" t="str">
        <f t="shared" si="0"/>
        <v>002 06 01</v>
      </c>
      <c r="F62" s="859">
        <v>500</v>
      </c>
      <c r="G62" s="859">
        <v>310</v>
      </c>
      <c r="H62" s="870">
        <v>211</v>
      </c>
      <c r="I62" s="870">
        <v>211</v>
      </c>
    </row>
    <row r="63" spans="1:9" ht="13.5">
      <c r="A63" s="909" t="s">
        <v>423</v>
      </c>
      <c r="B63" s="836" t="s">
        <v>116</v>
      </c>
      <c r="C63" s="1029">
        <v>973</v>
      </c>
      <c r="D63" s="824" t="s">
        <v>74</v>
      </c>
      <c r="E63" s="859" t="str">
        <f t="shared" si="0"/>
        <v>002 06 01</v>
      </c>
      <c r="F63" s="859">
        <v>500</v>
      </c>
      <c r="G63" s="859">
        <v>340</v>
      </c>
      <c r="H63" s="870">
        <v>316.5</v>
      </c>
      <c r="I63" s="870">
        <v>316.5</v>
      </c>
    </row>
    <row r="64" spans="1:9" ht="12">
      <c r="A64" s="910" t="s">
        <v>424</v>
      </c>
      <c r="B64" s="737" t="s">
        <v>274</v>
      </c>
      <c r="C64" s="1119">
        <v>973</v>
      </c>
      <c r="D64" s="911" t="s">
        <v>74</v>
      </c>
      <c r="E64" s="823" t="s">
        <v>328</v>
      </c>
      <c r="F64" s="871">
        <v>500</v>
      </c>
      <c r="G64" s="872">
        <v>290</v>
      </c>
      <c r="H64" s="912">
        <v>67.1</v>
      </c>
      <c r="I64" s="912">
        <v>67.1</v>
      </c>
    </row>
    <row r="65" spans="1:9" ht="12.75">
      <c r="A65" s="913"/>
      <c r="B65" s="731" t="s">
        <v>276</v>
      </c>
      <c r="C65" s="1120"/>
      <c r="D65" s="914"/>
      <c r="E65" s="76"/>
      <c r="F65" s="882"/>
      <c r="G65" s="131"/>
      <c r="H65" s="915"/>
      <c r="I65" s="915"/>
    </row>
    <row r="66" spans="1:9" ht="12.75">
      <c r="A66" s="913"/>
      <c r="B66" s="731" t="s">
        <v>277</v>
      </c>
      <c r="C66" s="1120"/>
      <c r="D66" s="914"/>
      <c r="E66" s="76"/>
      <c r="F66" s="882"/>
      <c r="G66" s="131"/>
      <c r="H66" s="915"/>
      <c r="I66" s="915"/>
    </row>
    <row r="67" spans="1:9" ht="12.75">
      <c r="A67" s="916"/>
      <c r="B67" s="779" t="s">
        <v>275</v>
      </c>
      <c r="C67" s="1121"/>
      <c r="D67" s="918"/>
      <c r="E67" s="828"/>
      <c r="F67" s="856"/>
      <c r="G67" s="875"/>
      <c r="H67" s="894"/>
      <c r="I67" s="894"/>
    </row>
    <row r="68" spans="1:9" ht="12.75">
      <c r="A68" s="919" t="s">
        <v>18</v>
      </c>
      <c r="B68" s="920" t="s">
        <v>210</v>
      </c>
      <c r="C68" s="997">
        <v>973</v>
      </c>
      <c r="D68" s="921" t="s">
        <v>268</v>
      </c>
      <c r="E68" s="921"/>
      <c r="F68" s="922"/>
      <c r="G68" s="923"/>
      <c r="H68" s="924">
        <f>H69</f>
        <v>7432.5</v>
      </c>
      <c r="I68" s="924">
        <f>I69</f>
        <v>7432.5</v>
      </c>
    </row>
    <row r="69" spans="1:9" ht="12.75">
      <c r="A69" s="925" t="s">
        <v>22</v>
      </c>
      <c r="B69" s="791" t="s">
        <v>211</v>
      </c>
      <c r="C69" s="1122">
        <v>973</v>
      </c>
      <c r="D69" s="921" t="s">
        <v>268</v>
      </c>
      <c r="E69" s="921" t="s">
        <v>212</v>
      </c>
      <c r="F69" s="921"/>
      <c r="G69" s="922"/>
      <c r="H69" s="924">
        <f>H70</f>
        <v>7432.5</v>
      </c>
      <c r="I69" s="924">
        <f>I70</f>
        <v>7432.5</v>
      </c>
    </row>
    <row r="70" spans="1:9" ht="13.5">
      <c r="A70" s="855"/>
      <c r="B70" s="822" t="s">
        <v>77</v>
      </c>
      <c r="C70" s="1123" t="s">
        <v>170</v>
      </c>
      <c r="D70" s="858" t="s">
        <v>268</v>
      </c>
      <c r="E70" s="858" t="s">
        <v>212</v>
      </c>
      <c r="F70" s="926" t="s">
        <v>80</v>
      </c>
      <c r="G70" s="824" t="s">
        <v>255</v>
      </c>
      <c r="H70" s="873">
        <v>7432.5</v>
      </c>
      <c r="I70" s="873">
        <v>7432.5</v>
      </c>
    </row>
    <row r="71" spans="1:9" ht="12.75">
      <c r="A71" s="804" t="s">
        <v>33</v>
      </c>
      <c r="B71" s="758" t="s">
        <v>213</v>
      </c>
      <c r="C71" s="1124" t="s">
        <v>170</v>
      </c>
      <c r="D71" s="805" t="s">
        <v>267</v>
      </c>
      <c r="E71" s="806"/>
      <c r="F71" s="927"/>
      <c r="G71" s="806"/>
      <c r="H71" s="928">
        <f>SUM(H74+H79)</f>
        <v>596.4</v>
      </c>
      <c r="I71" s="928">
        <v>596.4</v>
      </c>
    </row>
    <row r="72" spans="1:9" ht="13.5">
      <c r="A72" s="929" t="s">
        <v>36</v>
      </c>
      <c r="B72" s="930" t="s">
        <v>541</v>
      </c>
      <c r="C72" s="1011" t="s">
        <v>170</v>
      </c>
      <c r="D72" s="823" t="s">
        <v>267</v>
      </c>
      <c r="E72" s="824" t="s">
        <v>543</v>
      </c>
      <c r="F72" s="927"/>
      <c r="G72" s="824"/>
      <c r="H72" s="931" t="s">
        <v>8</v>
      </c>
      <c r="I72" s="928"/>
    </row>
    <row r="73" spans="1:9" ht="13.5">
      <c r="A73" s="929"/>
      <c r="B73" s="930" t="s">
        <v>542</v>
      </c>
      <c r="C73" s="1125"/>
      <c r="D73" s="849"/>
      <c r="E73" s="806"/>
      <c r="F73" s="927"/>
      <c r="G73" s="806"/>
      <c r="H73" s="931"/>
      <c r="I73" s="928"/>
    </row>
    <row r="74" spans="1:9" ht="12.75">
      <c r="A74" s="932" t="s">
        <v>544</v>
      </c>
      <c r="B74" s="930" t="s">
        <v>545</v>
      </c>
      <c r="C74" s="1011" t="s">
        <v>170</v>
      </c>
      <c r="D74" s="823" t="s">
        <v>267</v>
      </c>
      <c r="E74" s="824" t="s">
        <v>437</v>
      </c>
      <c r="F74" s="926" t="s">
        <v>69</v>
      </c>
      <c r="G74" s="824" t="s">
        <v>457</v>
      </c>
      <c r="H74" s="933">
        <v>107.1</v>
      </c>
      <c r="I74" s="928">
        <v>107.1</v>
      </c>
    </row>
    <row r="75" spans="1:9" ht="13.5">
      <c r="A75" s="929"/>
      <c r="B75" s="930" t="s">
        <v>546</v>
      </c>
      <c r="C75" s="1124"/>
      <c r="D75" s="805"/>
      <c r="E75" s="806"/>
      <c r="F75" s="927"/>
      <c r="G75" s="806"/>
      <c r="H75" s="931"/>
      <c r="I75" s="928"/>
    </row>
    <row r="76" spans="1:9" ht="13.5">
      <c r="A76" s="929"/>
      <c r="B76" s="930" t="s">
        <v>547</v>
      </c>
      <c r="C76" s="1124"/>
      <c r="D76" s="805"/>
      <c r="E76" s="806"/>
      <c r="F76" s="927"/>
      <c r="G76" s="806"/>
      <c r="H76" s="931"/>
      <c r="I76" s="928"/>
    </row>
    <row r="77" spans="1:9" ht="13.5">
      <c r="A77" s="934" t="s">
        <v>550</v>
      </c>
      <c r="B77" s="930" t="s">
        <v>698</v>
      </c>
      <c r="C77" s="1124"/>
      <c r="D77" s="805"/>
      <c r="E77" s="806"/>
      <c r="F77" s="927"/>
      <c r="G77" s="806"/>
      <c r="H77" s="931"/>
      <c r="I77" s="928"/>
    </row>
    <row r="78" spans="1:9" ht="13.5">
      <c r="A78" s="934"/>
      <c r="B78" s="930" t="s">
        <v>699</v>
      </c>
      <c r="C78" s="1124"/>
      <c r="D78" s="805"/>
      <c r="E78" s="806"/>
      <c r="F78" s="927"/>
      <c r="G78" s="806"/>
      <c r="H78" s="931"/>
      <c r="I78" s="928"/>
    </row>
    <row r="79" spans="1:9" ht="12">
      <c r="A79" s="818" t="s">
        <v>551</v>
      </c>
      <c r="B79" s="770" t="s">
        <v>214</v>
      </c>
      <c r="C79" s="1126">
        <v>973</v>
      </c>
      <c r="D79" s="849" t="s">
        <v>267</v>
      </c>
      <c r="E79" s="935" t="s">
        <v>137</v>
      </c>
      <c r="F79" s="849"/>
      <c r="G79" s="847"/>
      <c r="H79" s="936">
        <f>SUM(H84:H85)</f>
        <v>489.3</v>
      </c>
      <c r="I79" s="936">
        <v>489.3</v>
      </c>
    </row>
    <row r="80" spans="1:9" ht="12">
      <c r="A80" s="896"/>
      <c r="B80" s="92" t="s">
        <v>215</v>
      </c>
      <c r="C80" s="1127"/>
      <c r="D80" s="103"/>
      <c r="E80" s="896"/>
      <c r="F80" s="103"/>
      <c r="G80" s="896"/>
      <c r="H80" s="937"/>
      <c r="I80" s="937"/>
    </row>
    <row r="81" spans="1:9" ht="12">
      <c r="A81" s="896" t="s">
        <v>8</v>
      </c>
      <c r="B81" s="92" t="s">
        <v>216</v>
      </c>
      <c r="C81" s="1127"/>
      <c r="D81" s="103"/>
      <c r="E81" s="896"/>
      <c r="F81" s="103"/>
      <c r="G81" s="896"/>
      <c r="H81" s="937"/>
      <c r="I81" s="937"/>
    </row>
    <row r="82" spans="1:9" ht="12">
      <c r="A82" s="896"/>
      <c r="B82" s="92" t="s">
        <v>217</v>
      </c>
      <c r="C82" s="1127"/>
      <c r="D82" s="103"/>
      <c r="E82" s="896"/>
      <c r="F82" s="103"/>
      <c r="G82" s="896"/>
      <c r="H82" s="937"/>
      <c r="I82" s="937"/>
    </row>
    <row r="83" spans="1:9" ht="12">
      <c r="A83" s="896"/>
      <c r="B83" s="92" t="s">
        <v>147</v>
      </c>
      <c r="C83" s="1127"/>
      <c r="D83" s="103"/>
      <c r="E83" s="896"/>
      <c r="F83" s="103"/>
      <c r="G83" s="896"/>
      <c r="H83" s="937"/>
      <c r="I83" s="937"/>
    </row>
    <row r="84" spans="1:9" ht="13.5">
      <c r="A84" s="801" t="s">
        <v>552</v>
      </c>
      <c r="B84" s="836" t="s">
        <v>81</v>
      </c>
      <c r="C84" s="1037">
        <v>973</v>
      </c>
      <c r="D84" s="858" t="s">
        <v>267</v>
      </c>
      <c r="E84" s="801" t="s">
        <v>137</v>
      </c>
      <c r="F84" s="858" t="s">
        <v>554</v>
      </c>
      <c r="G84" s="801">
        <v>290</v>
      </c>
      <c r="H84" s="870">
        <v>60</v>
      </c>
      <c r="I84" s="870">
        <v>60</v>
      </c>
    </row>
    <row r="85" spans="1:9" ht="13.5">
      <c r="A85" s="796" t="s">
        <v>553</v>
      </c>
      <c r="B85" s="836" t="s">
        <v>77</v>
      </c>
      <c r="C85" s="1037">
        <v>973</v>
      </c>
      <c r="D85" s="858" t="s">
        <v>267</v>
      </c>
      <c r="E85" s="801" t="s">
        <v>137</v>
      </c>
      <c r="F85" s="858" t="s">
        <v>554</v>
      </c>
      <c r="G85" s="801">
        <v>290</v>
      </c>
      <c r="H85" s="873">
        <v>429.3</v>
      </c>
      <c r="I85" s="873">
        <v>429.3</v>
      </c>
    </row>
    <row r="86" spans="1:9" ht="12.75">
      <c r="A86" s="861" t="s">
        <v>42</v>
      </c>
      <c r="B86" s="758" t="s">
        <v>219</v>
      </c>
      <c r="C86" s="992">
        <v>973</v>
      </c>
      <c r="D86" s="849" t="s">
        <v>82</v>
      </c>
      <c r="E86" s="847"/>
      <c r="F86" s="849"/>
      <c r="G86" s="818"/>
      <c r="H86" s="936">
        <f>H89</f>
        <v>513.8</v>
      </c>
      <c r="I86" s="936">
        <f>I89</f>
        <v>513.8</v>
      </c>
    </row>
    <row r="87" spans="1:9" ht="12.75">
      <c r="A87" s="938"/>
      <c r="B87" s="122" t="s">
        <v>220</v>
      </c>
      <c r="C87" s="1024"/>
      <c r="D87" s="103"/>
      <c r="E87" s="896"/>
      <c r="F87" s="103"/>
      <c r="G87" s="887"/>
      <c r="H87" s="937"/>
      <c r="I87" s="937"/>
    </row>
    <row r="88" spans="1:9" ht="12.75">
      <c r="A88" s="938"/>
      <c r="B88" s="122" t="s">
        <v>221</v>
      </c>
      <c r="C88" s="1024"/>
      <c r="D88" s="103"/>
      <c r="E88" s="896"/>
      <c r="F88" s="103"/>
      <c r="G88" s="887"/>
      <c r="H88" s="937"/>
      <c r="I88" s="937"/>
    </row>
    <row r="89" spans="1:9" ht="13.5">
      <c r="A89" s="821" t="s">
        <v>44</v>
      </c>
      <c r="B89" s="822" t="s">
        <v>438</v>
      </c>
      <c r="C89" s="794">
        <v>973</v>
      </c>
      <c r="D89" s="823" t="s">
        <v>82</v>
      </c>
      <c r="E89" s="796" t="s">
        <v>441</v>
      </c>
      <c r="F89" s="863"/>
      <c r="G89" s="796"/>
      <c r="H89" s="873">
        <v>513.8</v>
      </c>
      <c r="I89" s="873">
        <f>I92</f>
        <v>513.8</v>
      </c>
    </row>
    <row r="90" spans="1:9" ht="13.5">
      <c r="A90" s="868"/>
      <c r="B90" s="261" t="s">
        <v>439</v>
      </c>
      <c r="C90" s="800"/>
      <c r="D90" s="76"/>
      <c r="E90" s="799"/>
      <c r="F90" s="76"/>
      <c r="G90" s="837"/>
      <c r="H90" s="884"/>
      <c r="I90" s="884"/>
    </row>
    <row r="91" spans="1:9" ht="13.5">
      <c r="A91" s="799"/>
      <c r="B91" s="261" t="s">
        <v>440</v>
      </c>
      <c r="C91" s="800"/>
      <c r="D91" s="76"/>
      <c r="E91" s="799"/>
      <c r="F91" s="100"/>
      <c r="G91" s="799"/>
      <c r="H91" s="884"/>
      <c r="I91" s="884"/>
    </row>
    <row r="92" spans="1:9" ht="13.5">
      <c r="A92" s="796"/>
      <c r="B92" s="822" t="s">
        <v>185</v>
      </c>
      <c r="C92" s="794">
        <v>973</v>
      </c>
      <c r="D92" s="823" t="s">
        <v>82</v>
      </c>
      <c r="E92" s="796" t="s">
        <v>441</v>
      </c>
      <c r="F92" s="863">
        <v>500</v>
      </c>
      <c r="G92" s="793"/>
      <c r="H92" s="939">
        <v>513.8</v>
      </c>
      <c r="I92" s="939">
        <f>I94</f>
        <v>513.8</v>
      </c>
    </row>
    <row r="93" spans="1:9" ht="13.5">
      <c r="A93" s="852"/>
      <c r="B93" s="827" t="s">
        <v>186</v>
      </c>
      <c r="C93" s="1002"/>
      <c r="D93" s="828"/>
      <c r="E93" s="852"/>
      <c r="F93" s="866"/>
      <c r="G93" s="832"/>
      <c r="H93" s="894"/>
      <c r="I93" s="894"/>
    </row>
    <row r="94" spans="1:9" ht="13.5">
      <c r="A94" s="796"/>
      <c r="B94" s="877" t="s">
        <v>202</v>
      </c>
      <c r="C94" s="1032">
        <v>973</v>
      </c>
      <c r="D94" s="823" t="s">
        <v>82</v>
      </c>
      <c r="E94" s="796" t="s">
        <v>441</v>
      </c>
      <c r="F94" s="863">
        <v>500</v>
      </c>
      <c r="G94" s="793">
        <v>226</v>
      </c>
      <c r="H94" s="939">
        <v>513.8</v>
      </c>
      <c r="I94" s="939">
        <v>513.8</v>
      </c>
    </row>
    <row r="95" spans="1:9" ht="13.5">
      <c r="A95" s="940" t="s">
        <v>171</v>
      </c>
      <c r="B95" s="941" t="s">
        <v>462</v>
      </c>
      <c r="C95" s="1128">
        <v>973</v>
      </c>
      <c r="D95" s="858" t="s">
        <v>402</v>
      </c>
      <c r="E95" s="801" t="s">
        <v>403</v>
      </c>
      <c r="F95" s="801"/>
      <c r="G95" s="801"/>
      <c r="H95" s="924">
        <f>H97</f>
        <v>140.2</v>
      </c>
      <c r="I95" s="924">
        <f>I97</f>
        <v>140.2</v>
      </c>
    </row>
    <row r="96" spans="1:9" ht="13.5">
      <c r="A96" s="942" t="s">
        <v>539</v>
      </c>
      <c r="B96" s="877" t="s">
        <v>463</v>
      </c>
      <c r="C96" s="1128">
        <v>973</v>
      </c>
      <c r="D96" s="858" t="s">
        <v>402</v>
      </c>
      <c r="E96" s="801" t="s">
        <v>403</v>
      </c>
      <c r="F96" s="943">
        <v>500</v>
      </c>
      <c r="G96" s="943"/>
      <c r="H96" s="924"/>
      <c r="I96" s="924"/>
    </row>
    <row r="97" spans="1:9" ht="13.5">
      <c r="A97" s="942" t="s">
        <v>465</v>
      </c>
      <c r="B97" s="944" t="s">
        <v>353</v>
      </c>
      <c r="C97" s="1128">
        <v>973</v>
      </c>
      <c r="D97" s="858" t="s">
        <v>402</v>
      </c>
      <c r="E97" s="801" t="s">
        <v>540</v>
      </c>
      <c r="F97" s="801">
        <v>500</v>
      </c>
      <c r="G97" s="801">
        <v>226</v>
      </c>
      <c r="H97" s="924">
        <v>140.2</v>
      </c>
      <c r="I97" s="924">
        <v>140.2</v>
      </c>
    </row>
    <row r="98" spans="1:9" ht="13.5">
      <c r="A98" s="945" t="s">
        <v>173</v>
      </c>
      <c r="B98" s="791" t="s">
        <v>83</v>
      </c>
      <c r="C98" s="1122">
        <v>973</v>
      </c>
      <c r="D98" s="921" t="s">
        <v>84</v>
      </c>
      <c r="E98" s="946"/>
      <c r="F98" s="947"/>
      <c r="G98" s="947"/>
      <c r="H98" s="948">
        <f>(H99)</f>
        <v>41080</v>
      </c>
      <c r="I98" s="948">
        <f>(I99)</f>
        <v>39080</v>
      </c>
    </row>
    <row r="99" spans="1:9" ht="14.25">
      <c r="A99" s="949" t="s">
        <v>343</v>
      </c>
      <c r="B99" s="950" t="s">
        <v>425</v>
      </c>
      <c r="C99" s="795">
        <v>973</v>
      </c>
      <c r="D99" s="824" t="s">
        <v>84</v>
      </c>
      <c r="E99" s="796" t="s">
        <v>404</v>
      </c>
      <c r="F99" s="793">
        <v>500</v>
      </c>
      <c r="G99" s="951"/>
      <c r="H99" s="952">
        <f>H102+H105+H110+H113+H120+H123+H126+H130+H136+H141</f>
        <v>41080</v>
      </c>
      <c r="I99" s="952">
        <f>I102+I105+I110+I113+I120+I123+I126+I130+I136+I141</f>
        <v>39080</v>
      </c>
    </row>
    <row r="100" spans="1:9" ht="13.5">
      <c r="A100" s="953" t="s">
        <v>464</v>
      </c>
      <c r="B100" s="954" t="s">
        <v>466</v>
      </c>
      <c r="C100" s="1129"/>
      <c r="D100" s="818"/>
      <c r="E100" s="899"/>
      <c r="F100" s="847"/>
      <c r="G100" s="847"/>
      <c r="H100" s="955"/>
      <c r="I100" s="952"/>
    </row>
    <row r="101" spans="1:9" ht="13.5">
      <c r="A101" s="903"/>
      <c r="B101" s="956" t="s">
        <v>467</v>
      </c>
      <c r="C101" s="1129"/>
      <c r="D101" s="818"/>
      <c r="E101" s="899"/>
      <c r="F101" s="847"/>
      <c r="G101" s="847"/>
      <c r="H101" s="955"/>
      <c r="I101" s="952"/>
    </row>
    <row r="102" spans="1:9" ht="12">
      <c r="A102" s="903"/>
      <c r="B102" s="956" t="s">
        <v>468</v>
      </c>
      <c r="C102" s="795">
        <v>973</v>
      </c>
      <c r="D102" s="824" t="s">
        <v>84</v>
      </c>
      <c r="E102" s="863" t="s">
        <v>469</v>
      </c>
      <c r="F102" s="847"/>
      <c r="G102" s="847"/>
      <c r="H102" s="957">
        <f>H104</f>
        <v>12000</v>
      </c>
      <c r="I102" s="957">
        <f>I104</f>
        <v>7000</v>
      </c>
    </row>
    <row r="103" spans="1:9" ht="13.5">
      <c r="A103" s="953" t="s">
        <v>470</v>
      </c>
      <c r="B103" s="958" t="s">
        <v>471</v>
      </c>
      <c r="C103" s="795">
        <v>973</v>
      </c>
      <c r="D103" s="824" t="s">
        <v>84</v>
      </c>
      <c r="E103" s="863" t="s">
        <v>469</v>
      </c>
      <c r="F103" s="796">
        <v>500</v>
      </c>
      <c r="G103" s="847"/>
      <c r="H103" s="955"/>
      <c r="I103" s="952"/>
    </row>
    <row r="104" spans="1:9" ht="12">
      <c r="A104" s="953" t="s">
        <v>472</v>
      </c>
      <c r="B104" s="958" t="s">
        <v>202</v>
      </c>
      <c r="C104" s="795">
        <v>973</v>
      </c>
      <c r="D104" s="824" t="s">
        <v>84</v>
      </c>
      <c r="E104" s="863" t="s">
        <v>469</v>
      </c>
      <c r="F104" s="796">
        <v>500</v>
      </c>
      <c r="G104" s="796">
        <v>226</v>
      </c>
      <c r="H104" s="939">
        <v>12000</v>
      </c>
      <c r="I104" s="957">
        <v>7000</v>
      </c>
    </row>
    <row r="105" spans="1:9" ht="12.75">
      <c r="A105" s="953" t="s">
        <v>473</v>
      </c>
      <c r="B105" s="956" t="s">
        <v>474</v>
      </c>
      <c r="C105" s="1129"/>
      <c r="D105" s="818"/>
      <c r="E105" s="899"/>
      <c r="F105" s="847"/>
      <c r="G105" s="847"/>
      <c r="H105" s="843">
        <f>H107</f>
        <v>10000</v>
      </c>
      <c r="I105" s="952">
        <f>I107</f>
        <v>12000</v>
      </c>
    </row>
    <row r="106" spans="1:9" ht="13.5">
      <c r="A106" s="953"/>
      <c r="B106" s="956" t="s">
        <v>475</v>
      </c>
      <c r="C106" s="1129"/>
      <c r="D106" s="818"/>
      <c r="E106" s="899"/>
      <c r="F106" s="847"/>
      <c r="G106" s="847"/>
      <c r="H106" s="955"/>
      <c r="I106" s="952"/>
    </row>
    <row r="107" spans="1:9" ht="12">
      <c r="A107" s="953"/>
      <c r="B107" s="956" t="s">
        <v>476</v>
      </c>
      <c r="C107" s="795">
        <v>973</v>
      </c>
      <c r="D107" s="824" t="s">
        <v>84</v>
      </c>
      <c r="E107" s="863" t="s">
        <v>477</v>
      </c>
      <c r="F107" s="847"/>
      <c r="G107" s="847"/>
      <c r="H107" s="957">
        <f>H109</f>
        <v>10000</v>
      </c>
      <c r="I107" s="957">
        <f>I109</f>
        <v>12000</v>
      </c>
    </row>
    <row r="108" spans="1:9" ht="13.5">
      <c r="A108" s="953" t="s">
        <v>478</v>
      </c>
      <c r="B108" s="958" t="s">
        <v>471</v>
      </c>
      <c r="C108" s="795">
        <v>973</v>
      </c>
      <c r="D108" s="824" t="s">
        <v>84</v>
      </c>
      <c r="E108" s="863" t="s">
        <v>477</v>
      </c>
      <c r="F108" s="796">
        <v>500</v>
      </c>
      <c r="G108" s="847"/>
      <c r="H108" s="955"/>
      <c r="I108" s="952"/>
    </row>
    <row r="109" spans="1:9" ht="12">
      <c r="A109" s="953" t="s">
        <v>479</v>
      </c>
      <c r="B109" s="958" t="s">
        <v>202</v>
      </c>
      <c r="C109" s="795">
        <v>973</v>
      </c>
      <c r="D109" s="824" t="s">
        <v>84</v>
      </c>
      <c r="E109" s="863" t="s">
        <v>477</v>
      </c>
      <c r="F109" s="796">
        <v>500</v>
      </c>
      <c r="G109" s="796">
        <v>226</v>
      </c>
      <c r="H109" s="939">
        <v>10000</v>
      </c>
      <c r="I109" s="957">
        <v>12000</v>
      </c>
    </row>
    <row r="110" spans="1:9" ht="12.75">
      <c r="A110" s="953" t="s">
        <v>480</v>
      </c>
      <c r="B110" s="956" t="s">
        <v>481</v>
      </c>
      <c r="C110" s="795">
        <v>973</v>
      </c>
      <c r="D110" s="824" t="s">
        <v>84</v>
      </c>
      <c r="E110" s="863" t="s">
        <v>482</v>
      </c>
      <c r="F110" s="796"/>
      <c r="G110" s="796"/>
      <c r="H110" s="843">
        <f>SUM(H111:H112)</f>
        <v>3500</v>
      </c>
      <c r="I110" s="957">
        <f>I112</f>
        <v>4500</v>
      </c>
    </row>
    <row r="111" spans="1:9" ht="12">
      <c r="A111" s="953" t="s">
        <v>483</v>
      </c>
      <c r="B111" s="958" t="s">
        <v>471</v>
      </c>
      <c r="C111" s="795">
        <v>973</v>
      </c>
      <c r="D111" s="824" t="s">
        <v>84</v>
      </c>
      <c r="E111" s="863" t="s">
        <v>482</v>
      </c>
      <c r="F111" s="796">
        <v>500</v>
      </c>
      <c r="G111" s="847"/>
      <c r="H111" s="939"/>
      <c r="I111" s="952"/>
    </row>
    <row r="112" spans="1:9" ht="12">
      <c r="A112" s="953" t="s">
        <v>484</v>
      </c>
      <c r="B112" s="958" t="s">
        <v>202</v>
      </c>
      <c r="C112" s="795">
        <v>973</v>
      </c>
      <c r="D112" s="824" t="s">
        <v>84</v>
      </c>
      <c r="E112" s="863" t="s">
        <v>482</v>
      </c>
      <c r="F112" s="796">
        <v>500</v>
      </c>
      <c r="G112" s="796">
        <v>226</v>
      </c>
      <c r="H112" s="939">
        <v>3500</v>
      </c>
      <c r="I112" s="957">
        <v>4500</v>
      </c>
    </row>
    <row r="113" spans="1:9" ht="12.75">
      <c r="A113" s="953" t="s">
        <v>485</v>
      </c>
      <c r="B113" s="956" t="s">
        <v>486</v>
      </c>
      <c r="C113" s="795">
        <v>973</v>
      </c>
      <c r="D113" s="824" t="s">
        <v>84</v>
      </c>
      <c r="E113" s="863" t="s">
        <v>487</v>
      </c>
      <c r="F113" s="796"/>
      <c r="G113" s="796"/>
      <c r="H113" s="843">
        <f>H115</f>
        <v>1000</v>
      </c>
      <c r="I113" s="843">
        <f>I115</f>
        <v>1000</v>
      </c>
    </row>
    <row r="114" spans="1:9" ht="12">
      <c r="A114" s="953" t="s">
        <v>488</v>
      </c>
      <c r="B114" s="958" t="s">
        <v>471</v>
      </c>
      <c r="C114" s="795">
        <v>973</v>
      </c>
      <c r="D114" s="824" t="s">
        <v>84</v>
      </c>
      <c r="E114" s="863" t="s">
        <v>487</v>
      </c>
      <c r="F114" s="796">
        <v>500</v>
      </c>
      <c r="G114" s="796"/>
      <c r="H114" s="939"/>
      <c r="I114" s="957"/>
    </row>
    <row r="115" spans="1:9" ht="12">
      <c r="A115" s="953" t="s">
        <v>489</v>
      </c>
      <c r="B115" s="958" t="s">
        <v>202</v>
      </c>
      <c r="C115" s="795">
        <v>973</v>
      </c>
      <c r="D115" s="824" t="s">
        <v>84</v>
      </c>
      <c r="E115" s="863" t="s">
        <v>487</v>
      </c>
      <c r="F115" s="796">
        <v>500</v>
      </c>
      <c r="G115" s="796">
        <v>226</v>
      </c>
      <c r="H115" s="939">
        <v>1000</v>
      </c>
      <c r="I115" s="957">
        <v>1000</v>
      </c>
    </row>
    <row r="116" spans="1:9" ht="12">
      <c r="A116" s="953" t="s">
        <v>490</v>
      </c>
      <c r="B116" s="958" t="s">
        <v>491</v>
      </c>
      <c r="C116" s="795">
        <v>973</v>
      </c>
      <c r="D116" s="824" t="s">
        <v>84</v>
      </c>
      <c r="E116" s="863" t="s">
        <v>492</v>
      </c>
      <c r="F116" s="796"/>
      <c r="G116" s="796"/>
      <c r="H116" s="939"/>
      <c r="I116" s="957" t="s">
        <v>436</v>
      </c>
    </row>
    <row r="117" spans="1:9" ht="12">
      <c r="A117" s="953" t="s">
        <v>493</v>
      </c>
      <c r="B117" s="958" t="s">
        <v>471</v>
      </c>
      <c r="C117" s="795">
        <v>973</v>
      </c>
      <c r="D117" s="824" t="s">
        <v>84</v>
      </c>
      <c r="E117" s="863" t="s">
        <v>492</v>
      </c>
      <c r="F117" s="796">
        <v>500</v>
      </c>
      <c r="G117" s="796"/>
      <c r="H117" s="939"/>
      <c r="I117" s="957"/>
    </row>
    <row r="118" spans="1:9" ht="12">
      <c r="A118" s="953" t="s">
        <v>494</v>
      </c>
      <c r="B118" s="958" t="s">
        <v>202</v>
      </c>
      <c r="C118" s="795">
        <v>973</v>
      </c>
      <c r="D118" s="824" t="s">
        <v>84</v>
      </c>
      <c r="E118" s="863" t="s">
        <v>492</v>
      </c>
      <c r="F118" s="796">
        <v>500</v>
      </c>
      <c r="G118" s="796">
        <v>226</v>
      </c>
      <c r="H118" s="939"/>
      <c r="I118" s="957"/>
    </row>
    <row r="119" spans="1:9" ht="12">
      <c r="A119" s="953" t="s">
        <v>495</v>
      </c>
      <c r="B119" s="958" t="s">
        <v>496</v>
      </c>
      <c r="C119" s="795">
        <v>973</v>
      </c>
      <c r="D119" s="824" t="s">
        <v>84</v>
      </c>
      <c r="E119" s="863" t="s">
        <v>498</v>
      </c>
      <c r="F119" s="796"/>
      <c r="G119" s="796"/>
      <c r="H119" s="939"/>
      <c r="I119" s="957"/>
    </row>
    <row r="120" spans="1:9" ht="12">
      <c r="A120" s="953"/>
      <c r="B120" s="958" t="s">
        <v>497</v>
      </c>
      <c r="C120" s="795"/>
      <c r="D120" s="824"/>
      <c r="E120" s="863"/>
      <c r="F120" s="796"/>
      <c r="G120" s="796"/>
      <c r="H120" s="939">
        <f>SUM(H121:H122)</f>
        <v>300</v>
      </c>
      <c r="I120" s="957">
        <f>SUM(I121:I122)</f>
        <v>300</v>
      </c>
    </row>
    <row r="121" spans="1:9" ht="12">
      <c r="A121" s="953" t="s">
        <v>499</v>
      </c>
      <c r="B121" s="956" t="s">
        <v>500</v>
      </c>
      <c r="C121" s="795">
        <v>973</v>
      </c>
      <c r="D121" s="824" t="s">
        <v>84</v>
      </c>
      <c r="E121" s="863" t="s">
        <v>498</v>
      </c>
      <c r="F121" s="796">
        <v>500</v>
      </c>
      <c r="G121" s="796">
        <v>226</v>
      </c>
      <c r="H121" s="939">
        <v>80</v>
      </c>
      <c r="I121" s="957">
        <v>80</v>
      </c>
    </row>
    <row r="122" spans="1:9" ht="12">
      <c r="A122" s="953" t="s">
        <v>501</v>
      </c>
      <c r="B122" s="958" t="s">
        <v>202</v>
      </c>
      <c r="C122" s="795">
        <v>973</v>
      </c>
      <c r="D122" s="824" t="s">
        <v>84</v>
      </c>
      <c r="E122" s="863" t="s">
        <v>498</v>
      </c>
      <c r="F122" s="796">
        <v>500</v>
      </c>
      <c r="G122" s="796">
        <v>226</v>
      </c>
      <c r="H122" s="939">
        <v>220</v>
      </c>
      <c r="I122" s="957">
        <v>220</v>
      </c>
    </row>
    <row r="123" spans="1:9" ht="12">
      <c r="A123" s="953" t="s">
        <v>502</v>
      </c>
      <c r="B123" s="958" t="s">
        <v>503</v>
      </c>
      <c r="C123" s="795">
        <v>973</v>
      </c>
      <c r="D123" s="824" t="s">
        <v>84</v>
      </c>
      <c r="E123" s="863" t="s">
        <v>504</v>
      </c>
      <c r="F123" s="796"/>
      <c r="G123" s="796"/>
      <c r="H123" s="939">
        <f>H125</f>
        <v>0</v>
      </c>
      <c r="I123" s="957">
        <f>I125</f>
        <v>0</v>
      </c>
    </row>
    <row r="124" spans="1:9" ht="12">
      <c r="A124" s="953" t="s">
        <v>505</v>
      </c>
      <c r="B124" s="958" t="s">
        <v>471</v>
      </c>
      <c r="C124" s="795">
        <v>973</v>
      </c>
      <c r="D124" s="824" t="s">
        <v>84</v>
      </c>
      <c r="E124" s="863" t="s">
        <v>504</v>
      </c>
      <c r="F124" s="796">
        <v>500</v>
      </c>
      <c r="G124" s="796"/>
      <c r="H124" s="939"/>
      <c r="I124" s="957"/>
    </row>
    <row r="125" spans="1:9" ht="12">
      <c r="A125" s="953" t="s">
        <v>505</v>
      </c>
      <c r="B125" s="958" t="s">
        <v>202</v>
      </c>
      <c r="C125" s="795">
        <v>973</v>
      </c>
      <c r="D125" s="824" t="s">
        <v>84</v>
      </c>
      <c r="E125" s="863" t="s">
        <v>504</v>
      </c>
      <c r="F125" s="796">
        <v>500</v>
      </c>
      <c r="G125" s="796">
        <v>226</v>
      </c>
      <c r="H125" s="939">
        <v>0</v>
      </c>
      <c r="I125" s="957">
        <v>0</v>
      </c>
    </row>
    <row r="126" spans="1:9" ht="12.75">
      <c r="A126" s="953" t="s">
        <v>506</v>
      </c>
      <c r="B126" s="958" t="s">
        <v>507</v>
      </c>
      <c r="C126" s="795">
        <v>973</v>
      </c>
      <c r="D126" s="824" t="s">
        <v>84</v>
      </c>
      <c r="E126" s="863" t="s">
        <v>508</v>
      </c>
      <c r="F126" s="796"/>
      <c r="G126" s="796"/>
      <c r="H126" s="843">
        <f>SUM(H128:H129)</f>
        <v>1580</v>
      </c>
      <c r="I126" s="843">
        <f>SUM(I128:I129)</f>
        <v>1580</v>
      </c>
    </row>
    <row r="127" spans="1:9" ht="12">
      <c r="A127" s="953" t="s">
        <v>509</v>
      </c>
      <c r="B127" s="958" t="s">
        <v>471</v>
      </c>
      <c r="C127" s="795">
        <v>973</v>
      </c>
      <c r="D127" s="824" t="s">
        <v>84</v>
      </c>
      <c r="E127" s="863" t="s">
        <v>508</v>
      </c>
      <c r="F127" s="796">
        <v>500</v>
      </c>
      <c r="G127" s="796"/>
      <c r="H127" s="939"/>
      <c r="I127" s="957"/>
    </row>
    <row r="128" spans="1:9" ht="12">
      <c r="A128" s="953" t="s">
        <v>510</v>
      </c>
      <c r="B128" s="958" t="s">
        <v>202</v>
      </c>
      <c r="C128" s="795">
        <v>973</v>
      </c>
      <c r="D128" s="824" t="s">
        <v>84</v>
      </c>
      <c r="E128" s="863" t="s">
        <v>508</v>
      </c>
      <c r="F128" s="796">
        <v>500</v>
      </c>
      <c r="G128" s="796">
        <v>226</v>
      </c>
      <c r="H128" s="939">
        <v>280</v>
      </c>
      <c r="I128" s="957">
        <v>280</v>
      </c>
    </row>
    <row r="129" spans="1:9" ht="12">
      <c r="A129" s="953" t="s">
        <v>528</v>
      </c>
      <c r="B129" s="958" t="s">
        <v>527</v>
      </c>
      <c r="C129" s="795">
        <v>973</v>
      </c>
      <c r="D129" s="824" t="s">
        <v>84</v>
      </c>
      <c r="E129" s="863" t="s">
        <v>508</v>
      </c>
      <c r="F129" s="796">
        <v>500</v>
      </c>
      <c r="G129" s="796">
        <v>340</v>
      </c>
      <c r="H129" s="939">
        <v>1300</v>
      </c>
      <c r="I129" s="957">
        <v>1300</v>
      </c>
    </row>
    <row r="130" spans="1:9" ht="12.75">
      <c r="A130" s="953" t="s">
        <v>511</v>
      </c>
      <c r="B130" s="958" t="s">
        <v>512</v>
      </c>
      <c r="C130" s="795">
        <v>973</v>
      </c>
      <c r="D130" s="824" t="s">
        <v>84</v>
      </c>
      <c r="E130" s="863" t="s">
        <v>516</v>
      </c>
      <c r="F130" s="796"/>
      <c r="G130" s="796"/>
      <c r="H130" s="843">
        <f>H135</f>
        <v>4000</v>
      </c>
      <c r="I130" s="957">
        <f>I135</f>
        <v>4000</v>
      </c>
    </row>
    <row r="131" spans="1:9" ht="12">
      <c r="A131" s="953"/>
      <c r="B131" s="958" t="s">
        <v>515</v>
      </c>
      <c r="C131" s="795"/>
      <c r="D131" s="824"/>
      <c r="E131" s="863"/>
      <c r="F131" s="796"/>
      <c r="G131" s="796"/>
      <c r="H131" s="939"/>
      <c r="I131" s="957"/>
    </row>
    <row r="132" spans="1:9" ht="12">
      <c r="A132" s="953"/>
      <c r="B132" s="958" t="s">
        <v>513</v>
      </c>
      <c r="C132" s="795"/>
      <c r="D132" s="824"/>
      <c r="E132" s="863"/>
      <c r="F132" s="796"/>
      <c r="G132" s="796"/>
      <c r="H132" s="939"/>
      <c r="I132" s="957"/>
    </row>
    <row r="133" spans="1:9" ht="12">
      <c r="A133" s="953"/>
      <c r="B133" s="958" t="s">
        <v>514</v>
      </c>
      <c r="C133" s="795"/>
      <c r="D133" s="824"/>
      <c r="E133" s="863"/>
      <c r="F133" s="796"/>
      <c r="G133" s="796"/>
      <c r="H133" s="939"/>
      <c r="I133" s="957"/>
    </row>
    <row r="134" spans="1:9" ht="12">
      <c r="A134" s="953" t="s">
        <v>517</v>
      </c>
      <c r="B134" s="958" t="s">
        <v>471</v>
      </c>
      <c r="C134" s="795">
        <v>973</v>
      </c>
      <c r="D134" s="824" t="s">
        <v>84</v>
      </c>
      <c r="E134" s="863" t="s">
        <v>516</v>
      </c>
      <c r="F134" s="796">
        <v>500</v>
      </c>
      <c r="G134" s="796"/>
      <c r="H134" s="939"/>
      <c r="I134" s="957"/>
    </row>
    <row r="135" spans="1:9" ht="12">
      <c r="A135" s="953" t="s">
        <v>518</v>
      </c>
      <c r="B135" s="958" t="s">
        <v>202</v>
      </c>
      <c r="C135" s="795">
        <v>973</v>
      </c>
      <c r="D135" s="824" t="s">
        <v>84</v>
      </c>
      <c r="E135" s="863" t="s">
        <v>516</v>
      </c>
      <c r="F135" s="796">
        <v>500</v>
      </c>
      <c r="G135" s="796">
        <v>226</v>
      </c>
      <c r="H135" s="939">
        <v>4000</v>
      </c>
      <c r="I135" s="957">
        <v>4000</v>
      </c>
    </row>
    <row r="136" spans="1:9" ht="12.75">
      <c r="A136" s="953" t="s">
        <v>519</v>
      </c>
      <c r="B136" s="958" t="s">
        <v>520</v>
      </c>
      <c r="C136" s="795">
        <v>973</v>
      </c>
      <c r="D136" s="824" t="s">
        <v>84</v>
      </c>
      <c r="E136" s="863" t="s">
        <v>522</v>
      </c>
      <c r="F136" s="796"/>
      <c r="G136" s="796"/>
      <c r="H136" s="843">
        <f>SUM(H139:H140)</f>
        <v>8000</v>
      </c>
      <c r="I136" s="843">
        <f>SUM(I139:I140)</f>
        <v>8000</v>
      </c>
    </row>
    <row r="137" spans="1:9" ht="12">
      <c r="A137" s="953"/>
      <c r="B137" s="958" t="s">
        <v>521</v>
      </c>
      <c r="C137" s="795"/>
      <c r="D137" s="824"/>
      <c r="E137" s="863"/>
      <c r="F137" s="796"/>
      <c r="G137" s="796"/>
      <c r="H137" s="939"/>
      <c r="I137" s="957"/>
    </row>
    <row r="138" spans="1:9" ht="12">
      <c r="A138" s="953" t="s">
        <v>523</v>
      </c>
      <c r="B138" s="958" t="s">
        <v>471</v>
      </c>
      <c r="C138" s="795">
        <v>973</v>
      </c>
      <c r="D138" s="824" t="s">
        <v>84</v>
      </c>
      <c r="E138" s="863" t="s">
        <v>522</v>
      </c>
      <c r="F138" s="796">
        <v>500</v>
      </c>
      <c r="G138" s="796"/>
      <c r="H138" s="939"/>
      <c r="I138" s="957"/>
    </row>
    <row r="139" spans="1:9" ht="12">
      <c r="A139" s="953" t="s">
        <v>524</v>
      </c>
      <c r="B139" s="958" t="s">
        <v>202</v>
      </c>
      <c r="C139" s="795">
        <v>973</v>
      </c>
      <c r="D139" s="824" t="s">
        <v>84</v>
      </c>
      <c r="E139" s="863" t="s">
        <v>522</v>
      </c>
      <c r="F139" s="796">
        <v>500</v>
      </c>
      <c r="G139" s="796">
        <v>226</v>
      </c>
      <c r="H139" s="939">
        <v>4000</v>
      </c>
      <c r="I139" s="957">
        <v>4000</v>
      </c>
    </row>
    <row r="140" spans="1:9" ht="12">
      <c r="A140" s="959" t="s">
        <v>525</v>
      </c>
      <c r="B140" s="958" t="s">
        <v>526</v>
      </c>
      <c r="C140" s="795">
        <v>973</v>
      </c>
      <c r="D140" s="824" t="s">
        <v>84</v>
      </c>
      <c r="E140" s="863" t="s">
        <v>522</v>
      </c>
      <c r="F140" s="796">
        <v>500</v>
      </c>
      <c r="G140" s="796">
        <v>310</v>
      </c>
      <c r="H140" s="939">
        <v>4000</v>
      </c>
      <c r="I140" s="957">
        <v>4000</v>
      </c>
    </row>
    <row r="141" spans="1:9" ht="12">
      <c r="A141" s="959" t="s">
        <v>579</v>
      </c>
      <c r="B141" s="960" t="s">
        <v>580</v>
      </c>
      <c r="C141" s="795">
        <v>973</v>
      </c>
      <c r="D141" s="824" t="s">
        <v>84</v>
      </c>
      <c r="E141" s="863" t="s">
        <v>405</v>
      </c>
      <c r="F141" s="796">
        <v>500</v>
      </c>
      <c r="G141" s="863">
        <v>226</v>
      </c>
      <c r="H141" s="912">
        <v>700</v>
      </c>
      <c r="I141" s="820">
        <v>700</v>
      </c>
    </row>
    <row r="142" spans="1:9" ht="12">
      <c r="A142" s="961"/>
      <c r="B142" s="962" t="s">
        <v>581</v>
      </c>
      <c r="C142" s="35"/>
      <c r="D142" s="837"/>
      <c r="E142" s="100"/>
      <c r="F142" s="799"/>
      <c r="G142" s="100"/>
      <c r="H142" s="915"/>
      <c r="I142" s="416"/>
    </row>
    <row r="143" spans="1:9" ht="13.5">
      <c r="A143" s="963" t="s">
        <v>174</v>
      </c>
      <c r="B143" s="767" t="s">
        <v>86</v>
      </c>
      <c r="C143" s="1130">
        <v>973</v>
      </c>
      <c r="D143" s="964" t="s">
        <v>87</v>
      </c>
      <c r="E143" s="965"/>
      <c r="F143" s="966"/>
      <c r="G143" s="967"/>
      <c r="H143" s="948">
        <f>H149+H144+H155</f>
        <v>1700</v>
      </c>
      <c r="I143" s="968">
        <f>I144+I149+I155</f>
        <v>3500</v>
      </c>
    </row>
    <row r="144" spans="1:9" ht="12">
      <c r="A144" s="969" t="s">
        <v>175</v>
      </c>
      <c r="B144" s="970" t="s">
        <v>143</v>
      </c>
      <c r="C144" s="1131">
        <v>973</v>
      </c>
      <c r="D144" s="972" t="s">
        <v>87</v>
      </c>
      <c r="E144" s="796" t="s">
        <v>89</v>
      </c>
      <c r="F144" s="863"/>
      <c r="G144" s="796"/>
      <c r="H144" s="851">
        <f>H146</f>
        <v>500</v>
      </c>
      <c r="I144" s="851">
        <f>I146</f>
        <v>1500</v>
      </c>
    </row>
    <row r="145" spans="1:9" ht="12">
      <c r="A145" s="973"/>
      <c r="B145" s="974" t="s">
        <v>144</v>
      </c>
      <c r="C145" s="1120"/>
      <c r="D145" s="351"/>
      <c r="E145" s="799"/>
      <c r="F145" s="100"/>
      <c r="G145" s="799"/>
      <c r="H145" s="975"/>
      <c r="I145" s="975"/>
    </row>
    <row r="146" spans="1:9" ht="13.5">
      <c r="A146" s="976"/>
      <c r="B146" s="822" t="s">
        <v>185</v>
      </c>
      <c r="C146" s="794">
        <v>973</v>
      </c>
      <c r="D146" s="823" t="s">
        <v>87</v>
      </c>
      <c r="E146" s="796" t="s">
        <v>89</v>
      </c>
      <c r="F146" s="863">
        <v>500</v>
      </c>
      <c r="G146" s="796"/>
      <c r="H146" s="851">
        <f>H148</f>
        <v>500</v>
      </c>
      <c r="I146" s="851">
        <f>I148</f>
        <v>1500</v>
      </c>
    </row>
    <row r="147" spans="1:9" ht="13.5">
      <c r="A147" s="973"/>
      <c r="B147" s="827" t="s">
        <v>186</v>
      </c>
      <c r="C147" s="1002"/>
      <c r="D147" s="828"/>
      <c r="E147" s="852"/>
      <c r="F147" s="866"/>
      <c r="G147" s="852"/>
      <c r="H147" s="977"/>
      <c r="I147" s="977"/>
    </row>
    <row r="148" spans="1:9" ht="13.5">
      <c r="A148" s="978"/>
      <c r="B148" s="979" t="s">
        <v>202</v>
      </c>
      <c r="C148" s="794">
        <v>973</v>
      </c>
      <c r="D148" s="823" t="s">
        <v>87</v>
      </c>
      <c r="E148" s="796" t="s">
        <v>89</v>
      </c>
      <c r="F148" s="863">
        <v>500</v>
      </c>
      <c r="G148" s="796">
        <v>226</v>
      </c>
      <c r="H148" s="851">
        <v>500</v>
      </c>
      <c r="I148" s="851">
        <v>1500</v>
      </c>
    </row>
    <row r="149" spans="1:9" ht="12">
      <c r="A149" s="969" t="s">
        <v>176</v>
      </c>
      <c r="B149" s="980" t="s">
        <v>145</v>
      </c>
      <c r="C149" s="794">
        <v>973</v>
      </c>
      <c r="D149" s="823" t="s">
        <v>87</v>
      </c>
      <c r="E149" s="796" t="s">
        <v>88</v>
      </c>
      <c r="F149" s="863">
        <v>500</v>
      </c>
      <c r="G149" s="796">
        <v>226</v>
      </c>
      <c r="H149" s="851">
        <f>H152</f>
        <v>600</v>
      </c>
      <c r="I149" s="851">
        <f>I152</f>
        <v>1000</v>
      </c>
    </row>
    <row r="150" spans="1:9" ht="12">
      <c r="A150" s="969" t="s">
        <v>413</v>
      </c>
      <c r="B150" s="352" t="s">
        <v>146</v>
      </c>
      <c r="C150" s="800"/>
      <c r="D150" s="76"/>
      <c r="E150" s="799"/>
      <c r="F150" s="100"/>
      <c r="G150" s="799"/>
      <c r="H150" s="975"/>
      <c r="I150" s="975"/>
    </row>
    <row r="151" spans="1:9" ht="12">
      <c r="A151" s="969"/>
      <c r="B151" s="352" t="s">
        <v>147</v>
      </c>
      <c r="C151" s="800"/>
      <c r="D151" s="76"/>
      <c r="E151" s="799"/>
      <c r="F151" s="100"/>
      <c r="G151" s="799"/>
      <c r="H151" s="975"/>
      <c r="I151" s="975"/>
    </row>
    <row r="152" spans="1:9" ht="13.5">
      <c r="A152" s="976" t="s">
        <v>413</v>
      </c>
      <c r="B152" s="822" t="s">
        <v>185</v>
      </c>
      <c r="C152" s="794">
        <v>973</v>
      </c>
      <c r="D152" s="823" t="s">
        <v>87</v>
      </c>
      <c r="E152" s="796" t="s">
        <v>88</v>
      </c>
      <c r="F152" s="863">
        <v>500</v>
      </c>
      <c r="G152" s="796">
        <v>226</v>
      </c>
      <c r="H152" s="851">
        <f>H154</f>
        <v>600</v>
      </c>
      <c r="I152" s="851">
        <f>I154</f>
        <v>1000</v>
      </c>
    </row>
    <row r="153" spans="1:9" ht="13.5">
      <c r="A153" s="865"/>
      <c r="B153" s="261" t="s">
        <v>186</v>
      </c>
      <c r="C153" s="1002"/>
      <c r="D153" s="828"/>
      <c r="E153" s="852"/>
      <c r="F153" s="866"/>
      <c r="G153" s="852"/>
      <c r="H153" s="977"/>
      <c r="I153" s="977"/>
    </row>
    <row r="154" spans="1:9" ht="13.5">
      <c r="A154" s="844"/>
      <c r="B154" s="836" t="s">
        <v>202</v>
      </c>
      <c r="C154" s="794">
        <v>973</v>
      </c>
      <c r="D154" s="823" t="s">
        <v>87</v>
      </c>
      <c r="E154" s="796" t="s">
        <v>88</v>
      </c>
      <c r="F154" s="863">
        <v>500</v>
      </c>
      <c r="G154" s="796">
        <v>226</v>
      </c>
      <c r="H154" s="851">
        <v>600</v>
      </c>
      <c r="I154" s="851">
        <v>1000</v>
      </c>
    </row>
    <row r="155" spans="1:9" ht="12">
      <c r="A155" s="976" t="s">
        <v>226</v>
      </c>
      <c r="B155" s="930" t="s">
        <v>270</v>
      </c>
      <c r="C155" s="794">
        <v>973</v>
      </c>
      <c r="D155" s="823" t="s">
        <v>87</v>
      </c>
      <c r="E155" s="796" t="s">
        <v>405</v>
      </c>
      <c r="F155" s="863">
        <v>500</v>
      </c>
      <c r="G155" s="796">
        <v>226</v>
      </c>
      <c r="H155" s="981">
        <v>600</v>
      </c>
      <c r="I155" s="982">
        <v>1000</v>
      </c>
    </row>
    <row r="156" spans="1:9" ht="12">
      <c r="A156" s="885"/>
      <c r="B156" s="255" t="s">
        <v>271</v>
      </c>
      <c r="C156" s="1024"/>
      <c r="D156" s="144"/>
      <c r="E156" s="896"/>
      <c r="F156" s="896"/>
      <c r="G156" s="144"/>
      <c r="H156" s="983"/>
      <c r="I156" s="820"/>
    </row>
    <row r="157" spans="1:9" ht="13.5">
      <c r="A157" s="984" t="s">
        <v>177</v>
      </c>
      <c r="B157" s="985" t="s">
        <v>148</v>
      </c>
      <c r="C157" s="1132">
        <v>973</v>
      </c>
      <c r="D157" s="986" t="s">
        <v>90</v>
      </c>
      <c r="E157" s="987"/>
      <c r="F157" s="988"/>
      <c r="G157" s="987"/>
      <c r="H157" s="989">
        <f>H158+H173</f>
        <v>6703</v>
      </c>
      <c r="I157" s="989">
        <f>I158+I173</f>
        <v>7883</v>
      </c>
    </row>
    <row r="158" spans="1:9" ht="12.75">
      <c r="A158" s="990" t="s">
        <v>179</v>
      </c>
      <c r="B158" s="758" t="s">
        <v>317</v>
      </c>
      <c r="C158" s="1113">
        <v>973</v>
      </c>
      <c r="D158" s="991" t="s">
        <v>90</v>
      </c>
      <c r="E158" s="992" t="s">
        <v>91</v>
      </c>
      <c r="F158" s="991"/>
      <c r="G158" s="992"/>
      <c r="H158" s="928">
        <f>H160</f>
        <v>5983</v>
      </c>
      <c r="I158" s="928">
        <f>I160</f>
        <v>6383</v>
      </c>
    </row>
    <row r="159" spans="1:9" ht="12.75">
      <c r="A159" s="973"/>
      <c r="B159" s="760" t="s">
        <v>149</v>
      </c>
      <c r="C159" s="1121"/>
      <c r="D159" s="993"/>
      <c r="E159" s="994"/>
      <c r="F159" s="993"/>
      <c r="G159" s="994"/>
      <c r="H159" s="995"/>
      <c r="I159" s="995"/>
    </row>
    <row r="160" spans="1:9" ht="12.75">
      <c r="A160" s="978"/>
      <c r="B160" s="760" t="s">
        <v>316</v>
      </c>
      <c r="C160" s="1132">
        <v>973</v>
      </c>
      <c r="D160" s="996" t="s">
        <v>90</v>
      </c>
      <c r="E160" s="997" t="s">
        <v>91</v>
      </c>
      <c r="F160" s="996" t="s">
        <v>92</v>
      </c>
      <c r="G160" s="997"/>
      <c r="H160" s="998">
        <f>SUM(H161:H170)</f>
        <v>5983</v>
      </c>
      <c r="I160" s="998">
        <f>SUM(I161:I170)</f>
        <v>6383</v>
      </c>
    </row>
    <row r="161" spans="1:9" ht="14.25">
      <c r="A161" s="999" t="s">
        <v>231</v>
      </c>
      <c r="B161" s="1000" t="s">
        <v>93</v>
      </c>
      <c r="C161" s="1029">
        <v>973</v>
      </c>
      <c r="D161" s="1001" t="s">
        <v>90</v>
      </c>
      <c r="E161" s="1002" t="s">
        <v>91</v>
      </c>
      <c r="F161" s="1001" t="s">
        <v>92</v>
      </c>
      <c r="G161" s="1002">
        <v>211</v>
      </c>
      <c r="H161" s="1003">
        <v>2500</v>
      </c>
      <c r="I161" s="1003">
        <v>2900</v>
      </c>
    </row>
    <row r="162" spans="1:9" ht="14.25">
      <c r="A162" s="999" t="s">
        <v>256</v>
      </c>
      <c r="B162" s="1004" t="s">
        <v>94</v>
      </c>
      <c r="C162" s="1029">
        <v>973</v>
      </c>
      <c r="D162" s="1005" t="s">
        <v>90</v>
      </c>
      <c r="E162" s="1006" t="s">
        <v>91</v>
      </c>
      <c r="F162" s="1005" t="s">
        <v>92</v>
      </c>
      <c r="G162" s="1006">
        <v>213</v>
      </c>
      <c r="H162" s="1007">
        <v>724</v>
      </c>
      <c r="I162" s="1007">
        <v>724</v>
      </c>
    </row>
    <row r="163" spans="1:9" ht="14.25">
      <c r="A163" s="999" t="s">
        <v>257</v>
      </c>
      <c r="B163" s="1008" t="s">
        <v>203</v>
      </c>
      <c r="C163" s="1029">
        <v>973</v>
      </c>
      <c r="D163" s="1005" t="s">
        <v>90</v>
      </c>
      <c r="E163" s="1006" t="s">
        <v>91</v>
      </c>
      <c r="F163" s="1005" t="s">
        <v>92</v>
      </c>
      <c r="G163" s="1006">
        <v>221</v>
      </c>
      <c r="H163" s="1007">
        <v>61</v>
      </c>
      <c r="I163" s="1007">
        <v>61</v>
      </c>
    </row>
    <row r="164" spans="1:9" ht="14.25">
      <c r="A164" s="999" t="s">
        <v>406</v>
      </c>
      <c r="B164" s="1008" t="s">
        <v>200</v>
      </c>
      <c r="C164" s="1029">
        <v>973</v>
      </c>
      <c r="D164" s="1005" t="s">
        <v>90</v>
      </c>
      <c r="E164" s="1006" t="s">
        <v>91</v>
      </c>
      <c r="F164" s="1005" t="s">
        <v>92</v>
      </c>
      <c r="G164" s="1006">
        <v>222</v>
      </c>
      <c r="H164" s="1007">
        <v>20</v>
      </c>
      <c r="I164" s="1007">
        <v>20</v>
      </c>
    </row>
    <row r="165" spans="1:9" ht="14.25">
      <c r="A165" s="999" t="s">
        <v>258</v>
      </c>
      <c r="B165" s="1008" t="s">
        <v>279</v>
      </c>
      <c r="C165" s="1029">
        <v>973</v>
      </c>
      <c r="D165" s="1005" t="s">
        <v>90</v>
      </c>
      <c r="E165" s="1006" t="s">
        <v>91</v>
      </c>
      <c r="F165" s="1005" t="s">
        <v>92</v>
      </c>
      <c r="G165" s="1006">
        <v>225</v>
      </c>
      <c r="H165" s="1007">
        <v>25</v>
      </c>
      <c r="I165" s="1007">
        <v>25</v>
      </c>
    </row>
    <row r="166" spans="1:9" ht="14.25">
      <c r="A166" s="978" t="s">
        <v>407</v>
      </c>
      <c r="B166" s="1004" t="s">
        <v>280</v>
      </c>
      <c r="C166" s="1029">
        <v>973</v>
      </c>
      <c r="D166" s="1005" t="s">
        <v>90</v>
      </c>
      <c r="E166" s="1006" t="s">
        <v>91</v>
      </c>
      <c r="F166" s="1005" t="s">
        <v>92</v>
      </c>
      <c r="G166" s="1006">
        <v>226</v>
      </c>
      <c r="H166" s="1007">
        <v>40</v>
      </c>
      <c r="I166" s="1007">
        <v>40</v>
      </c>
    </row>
    <row r="167" spans="1:9" ht="14.25">
      <c r="A167" s="978" t="s">
        <v>408</v>
      </c>
      <c r="B167" s="1009" t="s">
        <v>95</v>
      </c>
      <c r="C167" s="1038">
        <v>973</v>
      </c>
      <c r="D167" s="1005" t="s">
        <v>90</v>
      </c>
      <c r="E167" s="1006" t="s">
        <v>91</v>
      </c>
      <c r="F167" s="1005" t="s">
        <v>92</v>
      </c>
      <c r="G167" s="1006">
        <v>290</v>
      </c>
      <c r="H167" s="1007">
        <v>10</v>
      </c>
      <c r="I167" s="1007">
        <v>10</v>
      </c>
    </row>
    <row r="168" spans="1:9" ht="13.5">
      <c r="A168" s="978" t="s">
        <v>409</v>
      </c>
      <c r="B168" s="1010" t="s">
        <v>78</v>
      </c>
      <c r="C168" s="1006">
        <v>973</v>
      </c>
      <c r="D168" s="1011" t="s">
        <v>90</v>
      </c>
      <c r="E168" s="794" t="s">
        <v>91</v>
      </c>
      <c r="F168" s="1011" t="s">
        <v>92</v>
      </c>
      <c r="G168" s="794">
        <v>310</v>
      </c>
      <c r="H168" s="1012">
        <v>63</v>
      </c>
      <c r="I168" s="1012">
        <v>63</v>
      </c>
    </row>
    <row r="169" spans="1:9" ht="14.25">
      <c r="A169" s="976" t="s">
        <v>410</v>
      </c>
      <c r="B169" s="1013" t="s">
        <v>116</v>
      </c>
      <c r="C169" s="1006">
        <v>973</v>
      </c>
      <c r="D169" s="1011" t="s">
        <v>90</v>
      </c>
      <c r="E169" s="794" t="s">
        <v>91</v>
      </c>
      <c r="F169" s="1011" t="s">
        <v>92</v>
      </c>
      <c r="G169" s="794">
        <v>340</v>
      </c>
      <c r="H169" s="1012">
        <v>40</v>
      </c>
      <c r="I169" s="1012">
        <v>40</v>
      </c>
    </row>
    <row r="170" spans="1:9" ht="12.75">
      <c r="A170" s="976" t="s">
        <v>411</v>
      </c>
      <c r="B170" s="1014" t="s">
        <v>445</v>
      </c>
      <c r="C170" s="1131">
        <v>973</v>
      </c>
      <c r="D170" s="1015" t="s">
        <v>90</v>
      </c>
      <c r="E170" s="794" t="s">
        <v>91</v>
      </c>
      <c r="F170" s="1015" t="s">
        <v>92</v>
      </c>
      <c r="G170" s="794">
        <v>226</v>
      </c>
      <c r="H170" s="1016">
        <v>2500</v>
      </c>
      <c r="I170" s="1017">
        <v>2500</v>
      </c>
    </row>
    <row r="171" spans="1:9" ht="12.75">
      <c r="A171" s="1018"/>
      <c r="B171" s="353" t="s">
        <v>446</v>
      </c>
      <c r="C171" s="1120"/>
      <c r="D171" s="125"/>
      <c r="E171" s="800"/>
      <c r="F171" s="125"/>
      <c r="G171" s="800"/>
      <c r="H171" s="1019"/>
      <c r="I171" s="1019"/>
    </row>
    <row r="172" spans="1:9" ht="12.75">
      <c r="A172" s="896"/>
      <c r="B172" s="1020" t="s">
        <v>150</v>
      </c>
      <c r="C172" s="1121"/>
      <c r="D172" s="1021"/>
      <c r="E172" s="1002"/>
      <c r="F172" s="1021"/>
      <c r="G172" s="1002"/>
      <c r="H172" s="1022"/>
      <c r="I172" s="1022"/>
    </row>
    <row r="173" spans="1:9" ht="12.75">
      <c r="A173" s="1023" t="s">
        <v>259</v>
      </c>
      <c r="B173" s="768" t="s">
        <v>448</v>
      </c>
      <c r="C173" s="1024">
        <v>973</v>
      </c>
      <c r="D173" s="734">
        <v>801</v>
      </c>
      <c r="E173" s="1024" t="s">
        <v>96</v>
      </c>
      <c r="F173" s="734"/>
      <c r="G173" s="165"/>
      <c r="H173" s="1025">
        <f>H176</f>
        <v>720</v>
      </c>
      <c r="I173" s="1025">
        <f>I176</f>
        <v>1500</v>
      </c>
    </row>
    <row r="174" spans="1:9" ht="12.75">
      <c r="A174" s="896"/>
      <c r="B174" s="769" t="s">
        <v>447</v>
      </c>
      <c r="C174" s="35"/>
      <c r="D174" s="1026"/>
      <c r="E174" s="35"/>
      <c r="F174" s="800"/>
      <c r="G174" s="35"/>
      <c r="H174" s="898"/>
      <c r="I174" s="898"/>
    </row>
    <row r="175" spans="1:9" ht="12.75">
      <c r="A175" s="1027"/>
      <c r="B175" s="1028" t="s">
        <v>227</v>
      </c>
      <c r="C175" s="1029"/>
      <c r="D175" s="1001"/>
      <c r="E175" s="1029"/>
      <c r="F175" s="1002"/>
      <c r="G175" s="35"/>
      <c r="H175" s="898"/>
      <c r="I175" s="898"/>
    </row>
    <row r="176" spans="1:9" ht="12">
      <c r="A176" s="1030"/>
      <c r="B176" s="930" t="s">
        <v>185</v>
      </c>
      <c r="C176" s="800">
        <v>973</v>
      </c>
      <c r="D176" s="1031">
        <v>801</v>
      </c>
      <c r="E176" s="800" t="s">
        <v>96</v>
      </c>
      <c r="F176" s="35">
        <v>500</v>
      </c>
      <c r="G176" s="1032"/>
      <c r="H176" s="1033">
        <f>H178</f>
        <v>720</v>
      </c>
      <c r="I176" s="1033">
        <f>I178</f>
        <v>1500</v>
      </c>
    </row>
    <row r="177" spans="1:9" ht="12">
      <c r="A177" s="1030"/>
      <c r="B177" s="255" t="s">
        <v>186</v>
      </c>
      <c r="C177" s="800"/>
      <c r="D177" s="125"/>
      <c r="E177" s="800"/>
      <c r="F177" s="35"/>
      <c r="G177" s="1034"/>
      <c r="H177" s="839"/>
      <c r="I177" s="839"/>
    </row>
    <row r="178" spans="1:9" ht="13.5">
      <c r="A178" s="1035"/>
      <c r="B178" s="836" t="s">
        <v>202</v>
      </c>
      <c r="C178" s="1006">
        <v>973</v>
      </c>
      <c r="D178" s="1036">
        <v>801</v>
      </c>
      <c r="E178" s="1006" t="s">
        <v>96</v>
      </c>
      <c r="F178" s="1037">
        <v>500</v>
      </c>
      <c r="G178" s="1038">
        <v>226</v>
      </c>
      <c r="H178" s="1039">
        <v>720</v>
      </c>
      <c r="I178" s="1039">
        <v>1500</v>
      </c>
    </row>
    <row r="179" spans="1:9" ht="13.5">
      <c r="A179" s="1040" t="s">
        <v>180</v>
      </c>
      <c r="B179" s="1041" t="s">
        <v>232</v>
      </c>
      <c r="C179" s="1133">
        <v>973</v>
      </c>
      <c r="D179" s="1042">
        <v>1004</v>
      </c>
      <c r="E179" s="1043"/>
      <c r="F179" s="1042"/>
      <c r="G179" s="1042"/>
      <c r="H179" s="1044">
        <f>H180+H190</f>
        <v>9208.400000000001</v>
      </c>
      <c r="I179" s="1044">
        <f>I180+I190</f>
        <v>10006.1</v>
      </c>
    </row>
    <row r="180" spans="1:9" ht="12.75">
      <c r="A180" s="1040" t="s">
        <v>181</v>
      </c>
      <c r="B180" s="758" t="s">
        <v>207</v>
      </c>
      <c r="C180" s="992">
        <v>973</v>
      </c>
      <c r="D180" s="849" t="s">
        <v>325</v>
      </c>
      <c r="E180" s="818" t="s">
        <v>73</v>
      </c>
      <c r="F180" s="1045">
        <v>598</v>
      </c>
      <c r="G180" s="862"/>
      <c r="H180" s="850">
        <f>SUM(H183:H189)</f>
        <v>2651.1000000000004</v>
      </c>
      <c r="I180" s="850">
        <f>SUM(I183:I189)</f>
        <v>3006.1000000000004</v>
      </c>
    </row>
    <row r="181" spans="1:9" ht="12.75">
      <c r="A181" s="1046"/>
      <c r="B181" s="122" t="s">
        <v>208</v>
      </c>
      <c r="C181" s="1024"/>
      <c r="D181" s="103"/>
      <c r="E181" s="888"/>
      <c r="F181" s="116"/>
      <c r="G181" s="888"/>
      <c r="H181" s="937"/>
      <c r="I181" s="937"/>
    </row>
    <row r="182" spans="1:9" ht="12.75">
      <c r="A182" s="1047"/>
      <c r="B182" s="122" t="s">
        <v>209</v>
      </c>
      <c r="C182" s="1024"/>
      <c r="D182" s="103"/>
      <c r="E182" s="888"/>
      <c r="F182" s="116"/>
      <c r="G182" s="888"/>
      <c r="H182" s="937"/>
      <c r="I182" s="937"/>
    </row>
    <row r="183" spans="1:9" ht="13.5">
      <c r="A183" s="1046" t="s">
        <v>240</v>
      </c>
      <c r="B183" s="836" t="s">
        <v>201</v>
      </c>
      <c r="C183" s="1037">
        <v>973</v>
      </c>
      <c r="D183" s="858" t="s">
        <v>325</v>
      </c>
      <c r="E183" s="859" t="s">
        <v>73</v>
      </c>
      <c r="F183" s="859">
        <v>598</v>
      </c>
      <c r="G183" s="859">
        <v>211</v>
      </c>
      <c r="H183" s="1039">
        <v>1845.3</v>
      </c>
      <c r="I183" s="1039">
        <v>2200</v>
      </c>
    </row>
    <row r="184" spans="1:9" ht="13.5">
      <c r="A184" s="1048" t="s">
        <v>426</v>
      </c>
      <c r="B184" s="836" t="s">
        <v>199</v>
      </c>
      <c r="C184" s="1029">
        <v>973</v>
      </c>
      <c r="D184" s="858" t="s">
        <v>325</v>
      </c>
      <c r="E184" s="859" t="s">
        <v>73</v>
      </c>
      <c r="F184" s="859">
        <v>598</v>
      </c>
      <c r="G184" s="859">
        <v>213</v>
      </c>
      <c r="H184" s="870">
        <v>615</v>
      </c>
      <c r="I184" s="870">
        <v>615.3</v>
      </c>
    </row>
    <row r="185" spans="1:9" ht="13.5">
      <c r="A185" s="1030" t="s">
        <v>427</v>
      </c>
      <c r="B185" s="836" t="s">
        <v>203</v>
      </c>
      <c r="C185" s="1029">
        <v>973</v>
      </c>
      <c r="D185" s="858" t="s">
        <v>325</v>
      </c>
      <c r="E185" s="859" t="s">
        <v>73</v>
      </c>
      <c r="F185" s="859">
        <v>598</v>
      </c>
      <c r="G185" s="859">
        <v>221</v>
      </c>
      <c r="H185" s="870">
        <v>11</v>
      </c>
      <c r="I185" s="870">
        <v>11</v>
      </c>
    </row>
    <row r="186" spans="1:9" ht="13.5">
      <c r="A186" s="1049" t="s">
        <v>428</v>
      </c>
      <c r="B186" s="836" t="s">
        <v>200</v>
      </c>
      <c r="C186" s="1029">
        <v>973</v>
      </c>
      <c r="D186" s="858" t="s">
        <v>325</v>
      </c>
      <c r="E186" s="859" t="s">
        <v>73</v>
      </c>
      <c r="F186" s="859">
        <v>598</v>
      </c>
      <c r="G186" s="859">
        <v>222</v>
      </c>
      <c r="H186" s="870">
        <v>85</v>
      </c>
      <c r="I186" s="870">
        <v>85</v>
      </c>
    </row>
    <row r="187" spans="1:9" ht="13.5">
      <c r="A187" s="1050" t="s">
        <v>429</v>
      </c>
      <c r="B187" s="836" t="s">
        <v>202</v>
      </c>
      <c r="C187" s="1029">
        <v>973</v>
      </c>
      <c r="D187" s="858" t="s">
        <v>325</v>
      </c>
      <c r="E187" s="859" t="s">
        <v>73</v>
      </c>
      <c r="F187" s="859">
        <v>598</v>
      </c>
      <c r="G187" s="859">
        <v>226</v>
      </c>
      <c r="H187" s="870">
        <v>4</v>
      </c>
      <c r="I187" s="870">
        <v>4</v>
      </c>
    </row>
    <row r="188" spans="1:9" ht="13.5">
      <c r="A188" s="1050" t="s">
        <v>430</v>
      </c>
      <c r="B188" s="877" t="s">
        <v>78</v>
      </c>
      <c r="C188" s="1029">
        <v>973</v>
      </c>
      <c r="D188" s="858" t="s">
        <v>325</v>
      </c>
      <c r="E188" s="859" t="s">
        <v>73</v>
      </c>
      <c r="F188" s="859">
        <v>598</v>
      </c>
      <c r="G188" s="859">
        <v>340</v>
      </c>
      <c r="H188" s="870">
        <v>45</v>
      </c>
      <c r="I188" s="870">
        <v>45</v>
      </c>
    </row>
    <row r="189" spans="1:9" ht="13.5">
      <c r="A189" s="1051" t="s">
        <v>431</v>
      </c>
      <c r="B189" s="877" t="s">
        <v>116</v>
      </c>
      <c r="C189" s="35">
        <v>973</v>
      </c>
      <c r="D189" s="824" t="s">
        <v>325</v>
      </c>
      <c r="E189" s="824" t="s">
        <v>73</v>
      </c>
      <c r="F189" s="871">
        <v>598</v>
      </c>
      <c r="G189" s="871">
        <v>310</v>
      </c>
      <c r="H189" s="939">
        <v>45.8</v>
      </c>
      <c r="I189" s="939">
        <v>45.8</v>
      </c>
    </row>
    <row r="190" spans="1:9" ht="12.75">
      <c r="A190" s="726" t="s">
        <v>432</v>
      </c>
      <c r="B190" s="1052" t="s">
        <v>444</v>
      </c>
      <c r="C190" s="992">
        <v>973</v>
      </c>
      <c r="D190" s="840">
        <v>1004</v>
      </c>
      <c r="E190" s="899" t="s">
        <v>235</v>
      </c>
      <c r="F190" s="847"/>
      <c r="G190" s="1053"/>
      <c r="H190" s="1054">
        <f>H192+H199</f>
        <v>6557.3</v>
      </c>
      <c r="I190" s="1054">
        <v>7000</v>
      </c>
    </row>
    <row r="191" spans="1:9" ht="12.75">
      <c r="A191" s="844"/>
      <c r="B191" s="1055" t="s">
        <v>234</v>
      </c>
      <c r="C191" s="994"/>
      <c r="D191" s="1056"/>
      <c r="E191" s="865"/>
      <c r="F191" s="900"/>
      <c r="G191" s="1057"/>
      <c r="H191" s="1058"/>
      <c r="I191" s="1058"/>
    </row>
    <row r="192" spans="1:9" ht="12.75">
      <c r="A192" s="840" t="s">
        <v>433</v>
      </c>
      <c r="B192" s="349" t="s">
        <v>246</v>
      </c>
      <c r="C192" s="1024">
        <v>973</v>
      </c>
      <c r="D192" s="86">
        <v>1004</v>
      </c>
      <c r="E192" s="896" t="s">
        <v>249</v>
      </c>
      <c r="F192" s="144"/>
      <c r="G192" s="896"/>
      <c r="H192" s="820">
        <f>H195</f>
        <v>5481.5</v>
      </c>
      <c r="I192" s="820">
        <f>I195</f>
        <v>5481.6</v>
      </c>
    </row>
    <row r="193" spans="1:9" ht="12.75">
      <c r="A193" s="844"/>
      <c r="B193" s="349" t="s">
        <v>443</v>
      </c>
      <c r="C193" s="1024"/>
      <c r="D193" s="86"/>
      <c r="E193" s="896"/>
      <c r="F193" s="144"/>
      <c r="G193" s="896"/>
      <c r="H193" s="820"/>
      <c r="I193" s="820"/>
    </row>
    <row r="194" spans="1:9" ht="12.75">
      <c r="A194" s="1059"/>
      <c r="B194" s="1055" t="s">
        <v>442</v>
      </c>
      <c r="C194" s="994"/>
      <c r="D194" s="1056"/>
      <c r="E194" s="865"/>
      <c r="F194" s="900"/>
      <c r="G194" s="865"/>
      <c r="H194" s="831"/>
      <c r="I194" s="831"/>
    </row>
    <row r="195" spans="1:9" ht="12">
      <c r="A195" s="840"/>
      <c r="B195" s="350" t="s">
        <v>207</v>
      </c>
      <c r="C195" s="800">
        <v>973</v>
      </c>
      <c r="D195" s="1059">
        <v>1004</v>
      </c>
      <c r="E195" s="100" t="s">
        <v>250</v>
      </c>
      <c r="F195" s="799">
        <v>598</v>
      </c>
      <c r="G195" s="799"/>
      <c r="H195" s="1060">
        <f>H198</f>
        <v>5481.5</v>
      </c>
      <c r="I195" s="1060">
        <f>I198</f>
        <v>5481.6</v>
      </c>
    </row>
    <row r="196" spans="1:9" ht="12">
      <c r="A196" s="799"/>
      <c r="B196" s="350" t="s">
        <v>236</v>
      </c>
      <c r="C196" s="1134"/>
      <c r="D196" s="1059"/>
      <c r="E196" s="100"/>
      <c r="F196" s="799"/>
      <c r="G196" s="100"/>
      <c r="H196" s="1060"/>
      <c r="I196" s="1060"/>
    </row>
    <row r="197" spans="1:9" ht="12.75">
      <c r="A197" s="814"/>
      <c r="B197" s="350" t="s">
        <v>237</v>
      </c>
      <c r="C197" s="1134"/>
      <c r="D197" s="1059"/>
      <c r="E197" s="100"/>
      <c r="F197" s="799"/>
      <c r="G197" s="100"/>
      <c r="H197" s="1060"/>
      <c r="I197" s="1060"/>
    </row>
    <row r="198" spans="1:9" ht="13.5">
      <c r="A198" s="966" t="s">
        <v>434</v>
      </c>
      <c r="B198" s="1061" t="s">
        <v>233</v>
      </c>
      <c r="C198" s="1006">
        <v>973</v>
      </c>
      <c r="D198" s="903">
        <v>1004</v>
      </c>
      <c r="E198" s="1062" t="s">
        <v>249</v>
      </c>
      <c r="F198" s="801">
        <v>598</v>
      </c>
      <c r="G198" s="1062">
        <v>262</v>
      </c>
      <c r="H198" s="1063">
        <v>5481.5</v>
      </c>
      <c r="I198" s="1063">
        <v>5481.6</v>
      </c>
    </row>
    <row r="199" spans="1:9" ht="13.5">
      <c r="A199" s="966" t="s">
        <v>435</v>
      </c>
      <c r="B199" s="985" t="s">
        <v>251</v>
      </c>
      <c r="C199" s="1122">
        <v>973</v>
      </c>
      <c r="D199" s="946">
        <v>1004</v>
      </c>
      <c r="E199" s="946" t="s">
        <v>99</v>
      </c>
      <c r="F199" s="946"/>
      <c r="G199" s="946"/>
      <c r="H199" s="1064">
        <f>H200</f>
        <v>1075.8</v>
      </c>
      <c r="I199" s="1064">
        <f>I200</f>
        <v>1038.4</v>
      </c>
    </row>
    <row r="200" spans="1:9" ht="13.5">
      <c r="A200" s="874"/>
      <c r="B200" s="833" t="s">
        <v>202</v>
      </c>
      <c r="C200" s="1029">
        <v>973</v>
      </c>
      <c r="D200" s="852">
        <v>1004</v>
      </c>
      <c r="E200" s="852" t="s">
        <v>99</v>
      </c>
      <c r="F200" s="852">
        <v>598</v>
      </c>
      <c r="G200" s="852">
        <v>226</v>
      </c>
      <c r="H200" s="835">
        <f>1038+37.8</f>
        <v>1075.8</v>
      </c>
      <c r="I200" s="835">
        <v>1038.4</v>
      </c>
    </row>
    <row r="201" spans="1:9" ht="13.5">
      <c r="A201" s="1065" t="s">
        <v>260</v>
      </c>
      <c r="B201" s="1066" t="s">
        <v>151</v>
      </c>
      <c r="C201" s="1103">
        <v>973</v>
      </c>
      <c r="D201" s="810" t="s">
        <v>272</v>
      </c>
      <c r="E201" s="1067"/>
      <c r="F201" s="1067"/>
      <c r="G201" s="809"/>
      <c r="H201" s="883">
        <f>H210</f>
        <v>211</v>
      </c>
      <c r="I201" s="883">
        <f>I210</f>
        <v>593.3000000000001</v>
      </c>
    </row>
    <row r="202" spans="1:9" ht="13.5">
      <c r="A202" s="1068" t="s">
        <v>582</v>
      </c>
      <c r="B202" s="1069" t="s">
        <v>557</v>
      </c>
      <c r="C202" s="794">
        <v>973</v>
      </c>
      <c r="D202" s="823" t="s">
        <v>272</v>
      </c>
      <c r="E202" s="796" t="s">
        <v>98</v>
      </c>
      <c r="F202" s="1070"/>
      <c r="G202" s="726"/>
      <c r="H202" s="1071"/>
      <c r="I202" s="948"/>
    </row>
    <row r="203" spans="1:9" ht="13.5">
      <c r="A203" s="1072"/>
      <c r="B203" s="1069" t="s">
        <v>558</v>
      </c>
      <c r="C203" s="1113"/>
      <c r="D203" s="805"/>
      <c r="E203" s="728"/>
      <c r="F203" s="1070"/>
      <c r="G203" s="726"/>
      <c r="H203" s="1071"/>
      <c r="I203" s="843"/>
    </row>
    <row r="204" spans="1:9" ht="13.5">
      <c r="A204" s="1068" t="s">
        <v>583</v>
      </c>
      <c r="B204" s="1069" t="s">
        <v>152</v>
      </c>
      <c r="C204" s="794">
        <v>973</v>
      </c>
      <c r="D204" s="1073" t="s">
        <v>272</v>
      </c>
      <c r="E204" s="904" t="s">
        <v>98</v>
      </c>
      <c r="F204" s="1074"/>
      <c r="G204" s="1075"/>
      <c r="H204" s="1076" t="s">
        <v>8</v>
      </c>
      <c r="I204" s="843"/>
    </row>
    <row r="205" spans="1:9" ht="13.5">
      <c r="A205" s="1077"/>
      <c r="B205" s="1078" t="s">
        <v>314</v>
      </c>
      <c r="C205" s="800"/>
      <c r="D205" s="162"/>
      <c r="E205" s="1059"/>
      <c r="F205" s="157"/>
      <c r="G205" s="1059"/>
      <c r="H205" s="417"/>
      <c r="I205" s="1079"/>
    </row>
    <row r="206" spans="1:9" ht="13.5">
      <c r="A206" s="1077"/>
      <c r="B206" s="1078" t="s">
        <v>315</v>
      </c>
      <c r="C206" s="1002"/>
      <c r="D206" s="1080"/>
      <c r="E206" s="874"/>
      <c r="F206" s="1081"/>
      <c r="G206" s="852"/>
      <c r="H206" s="1082"/>
      <c r="I206" s="1083"/>
    </row>
    <row r="207" spans="1:9" ht="13.5">
      <c r="A207" s="1084" t="s">
        <v>584</v>
      </c>
      <c r="B207" s="971" t="s">
        <v>185</v>
      </c>
      <c r="C207" s="35">
        <v>973</v>
      </c>
      <c r="D207" s="961" t="s">
        <v>272</v>
      </c>
      <c r="E207" s="157" t="s">
        <v>98</v>
      </c>
      <c r="F207" s="1059">
        <v>500</v>
      </c>
      <c r="G207" s="1085"/>
      <c r="H207" s="418" t="s">
        <v>8</v>
      </c>
      <c r="I207" s="1079"/>
    </row>
    <row r="208" spans="1:9" ht="13.5">
      <c r="A208" s="1086"/>
      <c r="B208" s="917" t="s">
        <v>186</v>
      </c>
      <c r="C208" s="1029"/>
      <c r="D208" s="1087"/>
      <c r="E208" s="1081"/>
      <c r="F208" s="874"/>
      <c r="G208" s="852"/>
      <c r="H208" s="1082"/>
      <c r="I208" s="1079"/>
    </row>
    <row r="209" spans="1:9" ht="12">
      <c r="A209" s="1088" t="s">
        <v>584</v>
      </c>
      <c r="B209" s="917" t="s">
        <v>202</v>
      </c>
      <c r="C209" s="1038">
        <v>973</v>
      </c>
      <c r="D209" s="953" t="s">
        <v>272</v>
      </c>
      <c r="E209" s="1089" t="s">
        <v>98</v>
      </c>
      <c r="F209" s="903">
        <v>500</v>
      </c>
      <c r="G209" s="1090">
        <v>226</v>
      </c>
      <c r="H209" s="1091"/>
      <c r="I209" s="1092"/>
    </row>
    <row r="210" spans="1:9" ht="12.75">
      <c r="A210" s="1093" t="s">
        <v>412</v>
      </c>
      <c r="B210" s="122" t="s">
        <v>152</v>
      </c>
      <c r="C210" s="800">
        <v>973</v>
      </c>
      <c r="D210" s="88" t="s">
        <v>272</v>
      </c>
      <c r="E210" s="896" t="s">
        <v>98</v>
      </c>
      <c r="F210" s="86"/>
      <c r="G210" s="1094"/>
      <c r="H210" s="1095">
        <v>211</v>
      </c>
      <c r="I210" s="1095">
        <f>I213</f>
        <v>593.3000000000001</v>
      </c>
    </row>
    <row r="211" spans="1:9" ht="12.75">
      <c r="A211" s="1096"/>
      <c r="B211" s="122" t="s">
        <v>314</v>
      </c>
      <c r="C211" s="800"/>
      <c r="D211" s="88"/>
      <c r="E211" s="844"/>
      <c r="F211" s="86"/>
      <c r="G211" s="1097"/>
      <c r="H211" s="844"/>
      <c r="I211" s="844"/>
    </row>
    <row r="212" spans="1:9" ht="12.75">
      <c r="A212" s="1098"/>
      <c r="B212" s="122" t="s">
        <v>315</v>
      </c>
      <c r="C212" s="800"/>
      <c r="D212" s="88"/>
      <c r="E212" s="844"/>
      <c r="F212" s="86"/>
      <c r="G212" s="1099"/>
      <c r="H212" s="898"/>
      <c r="I212" s="898"/>
    </row>
    <row r="213" spans="1:9" ht="13.5">
      <c r="A213" s="1051"/>
      <c r="B213" s="822" t="s">
        <v>185</v>
      </c>
      <c r="C213" s="1032">
        <v>973</v>
      </c>
      <c r="D213" s="824" t="s">
        <v>272</v>
      </c>
      <c r="E213" s="863" t="s">
        <v>98</v>
      </c>
      <c r="F213" s="904">
        <v>500</v>
      </c>
      <c r="G213" s="1075"/>
      <c r="H213" s="1100">
        <f>H215</f>
        <v>211</v>
      </c>
      <c r="I213" s="1100">
        <f>I215</f>
        <v>593.3000000000001</v>
      </c>
    </row>
    <row r="214" spans="1:9" ht="13.5">
      <c r="A214" s="1101"/>
      <c r="B214" s="827" t="s">
        <v>186</v>
      </c>
      <c r="C214" s="1135"/>
      <c r="D214" s="829"/>
      <c r="E214" s="866"/>
      <c r="F214" s="874"/>
      <c r="G214" s="852"/>
      <c r="H214" s="977"/>
      <c r="I214" s="977"/>
    </row>
    <row r="215" spans="1:9" ht="13.5">
      <c r="A215" s="987"/>
      <c r="B215" s="836" t="s">
        <v>202</v>
      </c>
      <c r="C215" s="1038">
        <v>973</v>
      </c>
      <c r="D215" s="858" t="s">
        <v>272</v>
      </c>
      <c r="E215" s="1062" t="s">
        <v>98</v>
      </c>
      <c r="F215" s="903">
        <v>500</v>
      </c>
      <c r="G215" s="1090">
        <v>226</v>
      </c>
      <c r="H215" s="1102">
        <v>211</v>
      </c>
      <c r="I215" s="1102">
        <f>211+306.1+76.2</f>
        <v>593.3000000000001</v>
      </c>
    </row>
    <row r="216" spans="1:9" ht="13.5">
      <c r="A216" s="726" t="s">
        <v>182</v>
      </c>
      <c r="B216" s="259" t="s">
        <v>178</v>
      </c>
      <c r="C216" s="1103">
        <v>973</v>
      </c>
      <c r="D216" s="198" t="s">
        <v>269</v>
      </c>
      <c r="E216" s="1103"/>
      <c r="F216" s="199"/>
      <c r="G216" s="726" t="s">
        <v>8</v>
      </c>
      <c r="H216" s="928">
        <f>SUM(H217:H219)</f>
        <v>800</v>
      </c>
      <c r="I216" s="928">
        <f>SUM(I217:I219)</f>
        <v>800</v>
      </c>
    </row>
    <row r="217" spans="1:9" ht="13.5">
      <c r="A217" s="990" t="s">
        <v>183</v>
      </c>
      <c r="B217" s="848" t="s">
        <v>228</v>
      </c>
      <c r="C217" s="992">
        <v>973</v>
      </c>
      <c r="D217" s="842" t="s">
        <v>269</v>
      </c>
      <c r="E217" s="847" t="s">
        <v>97</v>
      </c>
      <c r="F217" s="1104"/>
      <c r="G217" s="1105"/>
      <c r="H217" s="912">
        <f>H220</f>
        <v>800</v>
      </c>
      <c r="I217" s="912">
        <f>I220</f>
        <v>800</v>
      </c>
    </row>
    <row r="218" spans="1:9" ht="13.5">
      <c r="A218" s="1106"/>
      <c r="B218" s="259" t="s">
        <v>230</v>
      </c>
      <c r="C218" s="1024"/>
      <c r="D218" s="88"/>
      <c r="E218" s="844"/>
      <c r="F218" s="86"/>
      <c r="G218" s="1097"/>
      <c r="H218" s="1107"/>
      <c r="I218" s="1107"/>
    </row>
    <row r="219" spans="1:9" ht="13.5">
      <c r="A219" s="1108"/>
      <c r="B219" s="1109" t="s">
        <v>229</v>
      </c>
      <c r="C219" s="994"/>
      <c r="D219" s="1110"/>
      <c r="E219" s="885"/>
      <c r="F219" s="1056"/>
      <c r="G219" s="916"/>
      <c r="H219" s="1111"/>
      <c r="I219" s="1111"/>
    </row>
    <row r="220" spans="1:9" ht="13.5">
      <c r="A220" s="1031"/>
      <c r="B220" s="822" t="s">
        <v>185</v>
      </c>
      <c r="C220" s="794">
        <v>973</v>
      </c>
      <c r="D220" s="1073" t="s">
        <v>269</v>
      </c>
      <c r="E220" s="904" t="s">
        <v>97</v>
      </c>
      <c r="F220" s="1074">
        <v>500</v>
      </c>
      <c r="G220" s="905"/>
      <c r="H220" s="939">
        <f>H222</f>
        <v>800</v>
      </c>
      <c r="I220" s="939">
        <f>I222</f>
        <v>800</v>
      </c>
    </row>
    <row r="221" spans="1:9" ht="13.5">
      <c r="A221" s="1108"/>
      <c r="B221" s="261" t="s">
        <v>186</v>
      </c>
      <c r="C221" s="800"/>
      <c r="D221" s="162"/>
      <c r="E221" s="1059"/>
      <c r="F221" s="157"/>
      <c r="G221" s="913"/>
      <c r="H221" s="894"/>
      <c r="I221" s="894"/>
    </row>
    <row r="222" spans="1:9" ht="13.5">
      <c r="A222" s="1106"/>
      <c r="B222" s="950" t="s">
        <v>202</v>
      </c>
      <c r="C222" s="794">
        <v>973</v>
      </c>
      <c r="D222" s="1073" t="s">
        <v>269</v>
      </c>
      <c r="E222" s="904" t="s">
        <v>97</v>
      </c>
      <c r="F222" s="1074">
        <v>500</v>
      </c>
      <c r="G222" s="905">
        <v>226</v>
      </c>
      <c r="H222" s="939">
        <v>800</v>
      </c>
      <c r="I222" s="939">
        <v>800</v>
      </c>
    </row>
    <row r="223" spans="1:9" ht="13.5">
      <c r="A223" s="1036"/>
      <c r="B223" s="1112" t="s">
        <v>57</v>
      </c>
      <c r="C223" s="1128"/>
      <c r="D223" s="1042"/>
      <c r="E223" s="1042"/>
      <c r="F223" s="1042"/>
      <c r="G223" s="946"/>
      <c r="H223" s="948">
        <f>H12+H64+H68+H71+H86+H95+H98+H143+H157+H179+H201+H216</f>
        <v>81240</v>
      </c>
      <c r="I223" s="948">
        <f>I12+I64+I68+I71+I86+I97+I98+I143+I157+I179+I201+I216</f>
        <v>83400.00000000001</v>
      </c>
    </row>
    <row r="224" spans="2:9" ht="12.75">
      <c r="B224" s="92"/>
      <c r="C224" s="1116"/>
      <c r="D224" s="93"/>
      <c r="E224" s="93"/>
      <c r="F224" s="93"/>
      <c r="G224" s="94"/>
      <c r="H224" s="165"/>
      <c r="I224" s="165"/>
    </row>
    <row r="225" ht="13.5">
      <c r="B225" s="261" t="s">
        <v>117</v>
      </c>
    </row>
    <row r="226" spans="2:8" ht="12">
      <c r="B226" s="355"/>
      <c r="E226" s="1512" t="s">
        <v>263</v>
      </c>
      <c r="F226" s="1512"/>
      <c r="G226" s="1512"/>
      <c r="H226" s="1512"/>
    </row>
    <row r="227" ht="12">
      <c r="B227" s="355"/>
    </row>
    <row r="228" ht="12">
      <c r="B228" s="355"/>
    </row>
    <row r="229" ht="12">
      <c r="B229" s="355"/>
    </row>
    <row r="230" ht="12">
      <c r="B230" s="355"/>
    </row>
    <row r="231" ht="12">
      <c r="B231" s="355"/>
    </row>
    <row r="232" ht="12">
      <c r="B232" s="355"/>
    </row>
    <row r="233" ht="12">
      <c r="B233" s="355"/>
    </row>
    <row r="234" ht="12">
      <c r="B234" s="355"/>
    </row>
    <row r="235" ht="12">
      <c r="B235" s="355"/>
    </row>
    <row r="236" ht="12">
      <c r="B236" s="355"/>
    </row>
    <row r="237" ht="12">
      <c r="B237" s="355"/>
    </row>
    <row r="238" ht="12">
      <c r="B238" s="355"/>
    </row>
    <row r="239" ht="12">
      <c r="B239" s="355"/>
    </row>
    <row r="240" ht="12">
      <c r="B240" s="355"/>
    </row>
    <row r="241" ht="12">
      <c r="B241" s="355"/>
    </row>
    <row r="242" ht="12">
      <c r="B242" s="355"/>
    </row>
    <row r="243" ht="12">
      <c r="B243" s="355"/>
    </row>
    <row r="244" ht="12">
      <c r="B244" s="355"/>
    </row>
    <row r="245" ht="12">
      <c r="B245" s="355"/>
    </row>
    <row r="246" ht="12">
      <c r="B246" s="355"/>
    </row>
    <row r="247" ht="12">
      <c r="B247" s="355"/>
    </row>
    <row r="248" ht="12">
      <c r="B248" s="355"/>
    </row>
    <row r="249" ht="12">
      <c r="B249" s="355"/>
    </row>
    <row r="250" ht="12">
      <c r="B250" s="355"/>
    </row>
    <row r="251" ht="12">
      <c r="B251" s="355"/>
    </row>
    <row r="252" ht="12">
      <c r="B252" s="355"/>
    </row>
    <row r="253" ht="12">
      <c r="B253" s="355"/>
    </row>
    <row r="254" ht="12">
      <c r="B254" s="355"/>
    </row>
    <row r="255" ht="12">
      <c r="B255" s="355"/>
    </row>
    <row r="256" ht="12">
      <c r="B256" s="355"/>
    </row>
    <row r="257" ht="12">
      <c r="B257" s="355"/>
    </row>
    <row r="258" ht="12">
      <c r="B258" s="355"/>
    </row>
    <row r="259" ht="12">
      <c r="B259" s="355"/>
    </row>
    <row r="260" ht="12">
      <c r="B260" s="355"/>
    </row>
    <row r="261" ht="12">
      <c r="B261" s="355"/>
    </row>
    <row r="262" ht="12">
      <c r="B262" s="355"/>
    </row>
    <row r="263" ht="12">
      <c r="B263" s="355"/>
    </row>
  </sheetData>
  <mergeCells count="9">
    <mergeCell ref="F1:I1"/>
    <mergeCell ref="F2:I2"/>
    <mergeCell ref="F3:I3"/>
    <mergeCell ref="C4:I4"/>
    <mergeCell ref="B6:H6"/>
    <mergeCell ref="B7:H7"/>
    <mergeCell ref="B8:C8"/>
    <mergeCell ref="E226:H226"/>
    <mergeCell ref="H8:I8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22">
      <selection activeCell="O52" sqref="O52"/>
    </sheetView>
  </sheetViews>
  <sheetFormatPr defaultColWidth="9.00390625" defaultRowHeight="12.75"/>
  <cols>
    <col min="1" max="1" width="4.125" style="0" customWidth="1"/>
    <col min="2" max="2" width="26.50390625" style="0" customWidth="1"/>
    <col min="3" max="3" width="4.75390625" style="0" customWidth="1"/>
    <col min="4" max="4" width="5.75390625" style="0" customWidth="1"/>
    <col min="7" max="7" width="7.25390625" style="0" customWidth="1"/>
    <col min="10" max="10" width="7.25390625" style="0" customWidth="1"/>
    <col min="11" max="11" width="0" style="0" hidden="1" customWidth="1"/>
    <col min="12" max="12" width="8.50390625" style="0" customWidth="1"/>
    <col min="13" max="13" width="10.50390625" style="0" customWidth="1"/>
    <col min="14" max="14" width="10.75390625" style="0" customWidth="1"/>
    <col min="15" max="15" width="11.00390625" style="0" customWidth="1"/>
    <col min="16" max="16" width="10.50390625" style="0" customWidth="1"/>
  </cols>
  <sheetData>
    <row r="1" spans="1:12" ht="12">
      <c r="A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7.25">
      <c r="A2" s="106"/>
      <c r="C2" s="106"/>
      <c r="D2" s="106"/>
      <c r="E2" s="106"/>
      <c r="F2" s="106"/>
      <c r="G2" s="106"/>
      <c r="H2" s="106"/>
      <c r="I2" s="307"/>
      <c r="J2" s="307"/>
      <c r="K2" s="307"/>
      <c r="L2" s="106"/>
    </row>
    <row r="3" spans="1:12" ht="12">
      <c r="A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6" ht="13.5" thickBot="1">
      <c r="A4" s="106"/>
      <c r="B4" s="454"/>
      <c r="C4" s="455" t="s">
        <v>354</v>
      </c>
      <c r="D4" s="456"/>
      <c r="E4" s="456"/>
      <c r="F4" s="456"/>
      <c r="G4" s="456"/>
      <c r="H4" s="456"/>
      <c r="I4" s="456"/>
      <c r="J4" s="457" t="s">
        <v>355</v>
      </c>
      <c r="K4" s="457"/>
      <c r="L4" s="457">
        <v>1010</v>
      </c>
      <c r="M4" s="458"/>
      <c r="N4" s="458"/>
      <c r="O4" s="458"/>
      <c r="P4" s="458"/>
    </row>
    <row r="5" spans="1:16" ht="12.75">
      <c r="A5" s="106"/>
      <c r="B5" s="454" t="s">
        <v>356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8"/>
      <c r="N5" s="458"/>
      <c r="O5" s="1532" t="s">
        <v>680</v>
      </c>
      <c r="P5" s="458"/>
    </row>
    <row r="6" spans="1:16" ht="12.75">
      <c r="A6" s="106"/>
      <c r="B6" s="458"/>
      <c r="C6" s="455" t="s">
        <v>633</v>
      </c>
      <c r="D6" s="455"/>
      <c r="E6" s="456"/>
      <c r="F6" s="456"/>
      <c r="G6" s="456"/>
      <c r="H6" s="456"/>
      <c r="I6" s="456"/>
      <c r="J6" s="456"/>
      <c r="K6" s="456"/>
      <c r="L6" s="456"/>
      <c r="M6" s="458"/>
      <c r="N6" s="458"/>
      <c r="O6" s="1533"/>
      <c r="P6" s="458"/>
    </row>
    <row r="7" spans="1:16" ht="13.5" thickBot="1">
      <c r="A7" s="106"/>
      <c r="B7" s="458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8"/>
      <c r="N7" s="458"/>
      <c r="O7" s="1534"/>
      <c r="P7" s="458"/>
    </row>
    <row r="8" spans="1:16" ht="12.75">
      <c r="A8" s="203"/>
      <c r="B8" s="472" t="s">
        <v>357</v>
      </c>
      <c r="C8" s="459" t="s">
        <v>358</v>
      </c>
      <c r="D8" s="460" t="s">
        <v>359</v>
      </c>
      <c r="E8" s="461" t="s">
        <v>360</v>
      </c>
      <c r="F8" s="460" t="s">
        <v>361</v>
      </c>
      <c r="G8" s="460" t="s">
        <v>362</v>
      </c>
      <c r="H8" s="460" t="s">
        <v>363</v>
      </c>
      <c r="I8" s="460" t="s">
        <v>364</v>
      </c>
      <c r="J8" s="460" t="s">
        <v>364</v>
      </c>
      <c r="K8" s="460" t="s">
        <v>365</v>
      </c>
      <c r="L8" s="460" t="s">
        <v>366</v>
      </c>
      <c r="M8" s="462" t="s">
        <v>648</v>
      </c>
      <c r="N8" s="502" t="s">
        <v>640</v>
      </c>
      <c r="O8" s="503" t="s">
        <v>637</v>
      </c>
      <c r="P8" s="1528" t="s">
        <v>670</v>
      </c>
    </row>
    <row r="9" spans="1:16" ht="12.75">
      <c r="A9" s="134"/>
      <c r="B9" s="464"/>
      <c r="C9" s="465" t="s">
        <v>367</v>
      </c>
      <c r="D9" s="466" t="s">
        <v>368</v>
      </c>
      <c r="E9" s="467" t="s">
        <v>643</v>
      </c>
      <c r="F9" s="466" t="s">
        <v>369</v>
      </c>
      <c r="G9" s="468" t="s">
        <v>370</v>
      </c>
      <c r="H9" s="466" t="s">
        <v>371</v>
      </c>
      <c r="I9" s="469" t="s">
        <v>372</v>
      </c>
      <c r="J9" s="470" t="s">
        <v>635</v>
      </c>
      <c r="K9" s="470"/>
      <c r="L9" s="470" t="s">
        <v>636</v>
      </c>
      <c r="M9" s="471" t="s">
        <v>649</v>
      </c>
      <c r="N9" s="504" t="s">
        <v>641</v>
      </c>
      <c r="O9" s="505" t="s">
        <v>638</v>
      </c>
      <c r="P9" s="1529"/>
    </row>
    <row r="10" spans="1:16" ht="15" customHeight="1" thickBot="1">
      <c r="A10" s="136"/>
      <c r="B10" s="1305" t="s">
        <v>373</v>
      </c>
      <c r="C10" s="1306"/>
      <c r="D10" s="1516"/>
      <c r="E10" s="1517"/>
      <c r="F10" s="1518"/>
      <c r="G10" s="1518"/>
      <c r="H10" s="1518"/>
      <c r="I10" s="1518"/>
      <c r="J10" s="1518"/>
      <c r="K10" s="1518"/>
      <c r="L10" s="1519"/>
      <c r="M10" s="458"/>
      <c r="N10" s="506"/>
      <c r="O10" s="507">
        <v>0.342</v>
      </c>
      <c r="P10" s="1531"/>
    </row>
    <row r="11" spans="1:17" ht="15" customHeight="1" thickBot="1">
      <c r="A11" s="225">
        <v>1</v>
      </c>
      <c r="B11" s="637" t="s">
        <v>374</v>
      </c>
      <c r="C11" s="473">
        <v>1</v>
      </c>
      <c r="D11" s="473">
        <v>25</v>
      </c>
      <c r="E11" s="473">
        <f>D11*C11*L4</f>
        <v>25250</v>
      </c>
      <c r="F11" s="473">
        <f>E11/4</f>
        <v>6312.5</v>
      </c>
      <c r="G11" s="473">
        <f>E11/2</f>
        <v>12625</v>
      </c>
      <c r="H11" s="473">
        <f>E11/4</f>
        <v>6312.5</v>
      </c>
      <c r="I11" s="473">
        <f>E11*0.25</f>
        <v>6312.5</v>
      </c>
      <c r="J11" s="473">
        <f>E11*0.2</f>
        <v>5050</v>
      </c>
      <c r="K11" s="473"/>
      <c r="L11" s="473">
        <f>J11+I11+H11+G11+F11+E11</f>
        <v>61862.5</v>
      </c>
      <c r="M11" s="482">
        <f>L11*12</f>
        <v>742350</v>
      </c>
      <c r="N11" s="508">
        <f>E11*29</f>
        <v>732250</v>
      </c>
      <c r="O11" s="509">
        <f>512000*34.2/100+732250*0.2/100</f>
        <v>176568.5</v>
      </c>
      <c r="P11" s="483">
        <f>N11+O11</f>
        <v>908818.5</v>
      </c>
      <c r="Q11" s="165"/>
    </row>
    <row r="12" spans="1:16" ht="15" customHeight="1">
      <c r="A12" s="225">
        <v>2</v>
      </c>
      <c r="B12" s="637" t="s">
        <v>375</v>
      </c>
      <c r="C12" s="473">
        <v>1</v>
      </c>
      <c r="D12" s="473">
        <v>21</v>
      </c>
      <c r="E12" s="473">
        <f>D12*C12*L4</f>
        <v>21210</v>
      </c>
      <c r="F12" s="474">
        <f>E12/4</f>
        <v>5302.5</v>
      </c>
      <c r="G12" s="474">
        <f>E12/2</f>
        <v>10605</v>
      </c>
      <c r="H12" s="474">
        <f>E12/4</f>
        <v>5302.5</v>
      </c>
      <c r="I12" s="473">
        <f>E12*0.15</f>
        <v>3181.5</v>
      </c>
      <c r="J12" s="473">
        <f>E12*0.2</f>
        <v>4242</v>
      </c>
      <c r="K12" s="473"/>
      <c r="L12" s="473">
        <f>J12+I12+H12+G12+F12+E12</f>
        <v>49843.5</v>
      </c>
      <c r="M12" s="484">
        <f>L12*12</f>
        <v>598122</v>
      </c>
      <c r="N12" s="510">
        <f>E12*29</f>
        <v>615090</v>
      </c>
      <c r="O12" s="509">
        <f>512000*34.2/100+615090*0.2/100</f>
        <v>176334.18</v>
      </c>
      <c r="P12" s="484">
        <f>N12+O12</f>
        <v>791424.1799999999</v>
      </c>
    </row>
    <row r="13" spans="1:16" ht="15" customHeight="1">
      <c r="A13" s="314"/>
      <c r="B13" s="475" t="s">
        <v>376</v>
      </c>
      <c r="C13" s="476">
        <f aca="true" t="shared" si="0" ref="C13:J13">C11+C12</f>
        <v>2</v>
      </c>
      <c r="D13" s="476">
        <f t="shared" si="0"/>
        <v>46</v>
      </c>
      <c r="E13" s="476">
        <f t="shared" si="0"/>
        <v>46460</v>
      </c>
      <c r="F13" s="477">
        <f t="shared" si="0"/>
        <v>11615</v>
      </c>
      <c r="G13" s="477">
        <f t="shared" si="0"/>
        <v>23230</v>
      </c>
      <c r="H13" s="477">
        <f t="shared" si="0"/>
        <v>11615</v>
      </c>
      <c r="I13" s="477">
        <f t="shared" si="0"/>
        <v>9494</v>
      </c>
      <c r="J13" s="477">
        <f t="shared" si="0"/>
        <v>9292</v>
      </c>
      <c r="K13" s="477"/>
      <c r="L13" s="477">
        <f>L11+L12</f>
        <v>111706</v>
      </c>
      <c r="M13" s="485">
        <f>M11+M12</f>
        <v>1340472</v>
      </c>
      <c r="N13" s="511">
        <f>SUM(N11:N12)</f>
        <v>1347340</v>
      </c>
      <c r="O13" s="510">
        <f>SUM(O11:O12)</f>
        <v>352902.68</v>
      </c>
      <c r="P13" s="482">
        <f>SUM(P11:P12)</f>
        <v>1700242.68</v>
      </c>
    </row>
    <row r="14" spans="1:16" ht="15" customHeight="1">
      <c r="A14" s="136"/>
      <c r="B14" s="1305" t="s">
        <v>377</v>
      </c>
      <c r="C14" s="1306"/>
      <c r="D14" s="1516"/>
      <c r="E14" s="1517"/>
      <c r="F14" s="1518"/>
      <c r="G14" s="1518"/>
      <c r="H14" s="1518"/>
      <c r="I14" s="1518"/>
      <c r="J14" s="1518"/>
      <c r="K14" s="1518"/>
      <c r="L14" s="1519"/>
      <c r="M14" s="486"/>
      <c r="N14" s="512"/>
      <c r="O14" s="513"/>
      <c r="P14" s="484"/>
    </row>
    <row r="15" spans="1:16" ht="15" customHeight="1">
      <c r="A15" s="225">
        <v>3</v>
      </c>
      <c r="B15" s="637" t="s">
        <v>378</v>
      </c>
      <c r="C15" s="473">
        <v>1</v>
      </c>
      <c r="D15" s="473">
        <v>19</v>
      </c>
      <c r="E15" s="473">
        <f>D15*C15*L4</f>
        <v>19190</v>
      </c>
      <c r="F15" s="473">
        <f>E15/4</f>
        <v>4797.5</v>
      </c>
      <c r="G15" s="473">
        <f>E15/2</f>
        <v>9595</v>
      </c>
      <c r="H15" s="473">
        <f>E15/4</f>
        <v>4797.5</v>
      </c>
      <c r="I15" s="473">
        <f>E15*0.1</f>
        <v>1919</v>
      </c>
      <c r="J15" s="473">
        <v>0</v>
      </c>
      <c r="K15" s="473"/>
      <c r="L15" s="473">
        <f>J15+I15+H15+G15+F15+E15</f>
        <v>40299</v>
      </c>
      <c r="M15" s="484">
        <f>L15*12</f>
        <v>483588</v>
      </c>
      <c r="N15" s="510">
        <f>E15*29</f>
        <v>556510</v>
      </c>
      <c r="O15" s="514">
        <f>512000*34.2/100+556510*0.2/100</f>
        <v>176217.02</v>
      </c>
      <c r="P15" s="484">
        <f>N15+O15</f>
        <v>732727.02</v>
      </c>
    </row>
    <row r="16" spans="1:16" ht="15" customHeight="1">
      <c r="A16" s="225">
        <v>4</v>
      </c>
      <c r="B16" s="637" t="s">
        <v>379</v>
      </c>
      <c r="C16" s="473">
        <v>1</v>
      </c>
      <c r="D16" s="473">
        <v>14</v>
      </c>
      <c r="E16" s="473">
        <f>D16*C16*L4</f>
        <v>14140</v>
      </c>
      <c r="F16" s="473">
        <f>E16/4</f>
        <v>3535</v>
      </c>
      <c r="G16" s="473">
        <f>E16/2</f>
        <v>7070</v>
      </c>
      <c r="H16" s="473">
        <f>E16/4</f>
        <v>3535</v>
      </c>
      <c r="I16" s="473">
        <f>E16*0.05</f>
        <v>707</v>
      </c>
      <c r="J16" s="473">
        <v>0</v>
      </c>
      <c r="K16" s="473"/>
      <c r="L16" s="473">
        <f>J16+I16+H16+G16+F16+E16</f>
        <v>28987</v>
      </c>
      <c r="M16" s="484">
        <f>L16*12</f>
        <v>347844</v>
      </c>
      <c r="N16" s="508">
        <f>E16*29</f>
        <v>410060</v>
      </c>
      <c r="O16" s="514">
        <f>N16*34.2/100</f>
        <v>140240.52000000002</v>
      </c>
      <c r="P16" s="484">
        <f>N16+O16</f>
        <v>550300.52</v>
      </c>
    </row>
    <row r="17" spans="1:16" ht="15" customHeight="1">
      <c r="A17" s="225">
        <v>5</v>
      </c>
      <c r="B17" s="638" t="s">
        <v>639</v>
      </c>
      <c r="C17" s="473">
        <v>1</v>
      </c>
      <c r="D17" s="473">
        <v>16</v>
      </c>
      <c r="E17" s="473">
        <v>0</v>
      </c>
      <c r="F17" s="473">
        <f>E17/4</f>
        <v>0</v>
      </c>
      <c r="G17" s="473">
        <f>E17/2</f>
        <v>0</v>
      </c>
      <c r="H17" s="473">
        <f>E17/4</f>
        <v>0</v>
      </c>
      <c r="I17" s="473">
        <v>0</v>
      </c>
      <c r="J17" s="473">
        <v>0</v>
      </c>
      <c r="K17" s="473">
        <v>0</v>
      </c>
      <c r="L17" s="473">
        <f>SUM(E17:K17)</f>
        <v>0</v>
      </c>
      <c r="M17" s="484">
        <f>L17*12</f>
        <v>0</v>
      </c>
      <c r="N17" s="508">
        <f>E17*29</f>
        <v>0</v>
      </c>
      <c r="O17" s="514">
        <v>0</v>
      </c>
      <c r="P17" s="484">
        <f>N17+O17</f>
        <v>0</v>
      </c>
    </row>
    <row r="18" spans="1:16" ht="15" customHeight="1">
      <c r="A18" s="225">
        <v>6</v>
      </c>
      <c r="B18" s="638" t="s">
        <v>380</v>
      </c>
      <c r="C18" s="473">
        <v>1</v>
      </c>
      <c r="D18" s="473">
        <v>16</v>
      </c>
      <c r="E18" s="473">
        <f>D18*C18*L4</f>
        <v>16160</v>
      </c>
      <c r="F18" s="473">
        <f>E18/4</f>
        <v>4040</v>
      </c>
      <c r="G18" s="473">
        <f>E18/2</f>
        <v>8080</v>
      </c>
      <c r="H18" s="473">
        <f>E18/4</f>
        <v>4040</v>
      </c>
      <c r="I18" s="473">
        <f>E18*0.25</f>
        <v>4040</v>
      </c>
      <c r="J18" s="473">
        <f>E18*0.2</f>
        <v>3232</v>
      </c>
      <c r="K18" s="473">
        <v>0</v>
      </c>
      <c r="L18" s="473">
        <f>SUM(E18:J18)</f>
        <v>39592</v>
      </c>
      <c r="M18" s="484">
        <f>L18*12</f>
        <v>475104</v>
      </c>
      <c r="N18" s="508">
        <f>E18*29</f>
        <v>468640</v>
      </c>
      <c r="O18" s="514">
        <f>N18*34.2/100</f>
        <v>160274.88</v>
      </c>
      <c r="P18" s="484">
        <f>N18+O18</f>
        <v>628914.88</v>
      </c>
    </row>
    <row r="19" spans="1:16" ht="15" customHeight="1">
      <c r="A19" s="136"/>
      <c r="B19" s="475" t="s">
        <v>376</v>
      </c>
      <c r="C19" s="476">
        <v>4</v>
      </c>
      <c r="D19" s="476">
        <f>SUM(D15:D18)</f>
        <v>65</v>
      </c>
      <c r="E19" s="476">
        <f aca="true" t="shared" si="1" ref="E19:M19">SUM(E15:E17)</f>
        <v>33330</v>
      </c>
      <c r="F19" s="477">
        <f t="shared" si="1"/>
        <v>8332.5</v>
      </c>
      <c r="G19" s="477">
        <f t="shared" si="1"/>
        <v>16665</v>
      </c>
      <c r="H19" s="477">
        <f t="shared" si="1"/>
        <v>8332.5</v>
      </c>
      <c r="I19" s="477">
        <f t="shared" si="1"/>
        <v>2626</v>
      </c>
      <c r="J19" s="477">
        <f t="shared" si="1"/>
        <v>0</v>
      </c>
      <c r="K19" s="477"/>
      <c r="L19" s="477">
        <f t="shared" si="1"/>
        <v>69286</v>
      </c>
      <c r="M19" s="487">
        <f t="shared" si="1"/>
        <v>831432</v>
      </c>
      <c r="N19" s="510">
        <f>SUM(N15:N18)</f>
        <v>1435210</v>
      </c>
      <c r="O19" s="510">
        <f>SUM(O15:O18)</f>
        <v>476732.42000000004</v>
      </c>
      <c r="P19" s="484">
        <f>N19+O19</f>
        <v>1911942.42</v>
      </c>
    </row>
    <row r="20" spans="1:16" ht="15" customHeight="1" thickBot="1">
      <c r="A20" s="134"/>
      <c r="B20" s="478" t="s">
        <v>381</v>
      </c>
      <c r="C20" s="479">
        <v>6</v>
      </c>
      <c r="D20" s="479">
        <f>D13+D19</f>
        <v>111</v>
      </c>
      <c r="E20" s="479">
        <f>E13+E19</f>
        <v>79790</v>
      </c>
      <c r="F20" s="479">
        <f>F19+F13</f>
        <v>19947.5</v>
      </c>
      <c r="G20" s="479">
        <f aca="true" t="shared" si="2" ref="G20:M20">G13+G19</f>
        <v>39895</v>
      </c>
      <c r="H20" s="479">
        <f t="shared" si="2"/>
        <v>19947.5</v>
      </c>
      <c r="I20" s="479">
        <f t="shared" si="2"/>
        <v>12120</v>
      </c>
      <c r="J20" s="479">
        <f t="shared" si="2"/>
        <v>9292</v>
      </c>
      <c r="K20" s="479"/>
      <c r="L20" s="479">
        <f t="shared" si="2"/>
        <v>180992</v>
      </c>
      <c r="M20" s="482">
        <f t="shared" si="2"/>
        <v>2171904</v>
      </c>
      <c r="N20" s="510">
        <f>N13+N19</f>
        <v>2782550</v>
      </c>
      <c r="O20" s="515">
        <f>O13+O19</f>
        <v>829635.1000000001</v>
      </c>
      <c r="P20" s="482">
        <f>P13+P19</f>
        <v>3612185.0999999996</v>
      </c>
    </row>
    <row r="21" spans="1:16" ht="12.75">
      <c r="A21" s="106"/>
      <c r="C21" s="106"/>
      <c r="D21" s="106"/>
      <c r="E21" s="106"/>
      <c r="F21" s="106"/>
      <c r="G21" s="106"/>
      <c r="H21" s="106"/>
      <c r="I21" s="106"/>
      <c r="J21" s="106"/>
      <c r="K21" s="106"/>
      <c r="L21" s="1527" t="s">
        <v>671</v>
      </c>
      <c r="M21" s="1527"/>
      <c r="N21" s="645">
        <f>N20-M20</f>
        <v>610646</v>
      </c>
      <c r="O21" s="315"/>
      <c r="P21" s="501"/>
    </row>
    <row r="22" spans="1:13" ht="12">
      <c r="A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t="s">
        <v>714</v>
      </c>
    </row>
    <row r="23" spans="1:12" ht="12">
      <c r="A23" s="106"/>
      <c r="B23" t="s">
        <v>382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12">
      <c r="A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ht="12.75" thickBot="1">
      <c r="A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5" ht="13.5" thickBot="1">
      <c r="A26" s="106"/>
      <c r="B26" s="204"/>
      <c r="C26" s="1522" t="s">
        <v>383</v>
      </c>
      <c r="D26" s="1522"/>
      <c r="E26" s="1522"/>
      <c r="F26" s="1522"/>
      <c r="G26" s="1522"/>
      <c r="H26" s="133"/>
      <c r="I26" s="106"/>
      <c r="J26" s="106"/>
      <c r="K26" s="106"/>
      <c r="L26" s="106"/>
      <c r="O26" s="1532" t="s">
        <v>680</v>
      </c>
    </row>
    <row r="27" spans="1:15" ht="13.5" thickBot="1">
      <c r="A27" s="106"/>
      <c r="C27" s="1523" t="s">
        <v>384</v>
      </c>
      <c r="D27" s="1523"/>
      <c r="E27" s="1523"/>
      <c r="F27" s="1523"/>
      <c r="G27" s="1523"/>
      <c r="H27" s="1523"/>
      <c r="I27" s="106"/>
      <c r="J27" s="488" t="s">
        <v>355</v>
      </c>
      <c r="K27" s="489">
        <v>1010</v>
      </c>
      <c r="L27" s="490">
        <v>1010</v>
      </c>
      <c r="O27" s="1533"/>
    </row>
    <row r="28" spans="1:15" ht="13.5" thickBot="1">
      <c r="A28" s="106"/>
      <c r="C28" s="133"/>
      <c r="D28" s="133"/>
      <c r="E28" s="133" t="s">
        <v>633</v>
      </c>
      <c r="F28" s="133"/>
      <c r="G28" s="133"/>
      <c r="H28" s="133"/>
      <c r="I28" s="106"/>
      <c r="J28" s="106"/>
      <c r="K28" s="106"/>
      <c r="L28" s="106"/>
      <c r="O28" s="1534"/>
    </row>
    <row r="29" spans="1:16" ht="12.75">
      <c r="A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O29" s="463" t="s">
        <v>637</v>
      </c>
      <c r="P29" s="1528" t="s">
        <v>642</v>
      </c>
    </row>
    <row r="30" spans="1:16" ht="12.75">
      <c r="A30" s="203"/>
      <c r="B30" s="310" t="s">
        <v>357</v>
      </c>
      <c r="C30" s="203" t="s">
        <v>358</v>
      </c>
      <c r="D30" s="308" t="s">
        <v>359</v>
      </c>
      <c r="E30" s="203" t="s">
        <v>360</v>
      </c>
      <c r="F30" s="308" t="s">
        <v>361</v>
      </c>
      <c r="G30" s="308" t="s">
        <v>362</v>
      </c>
      <c r="H30" s="308" t="s">
        <v>363</v>
      </c>
      <c r="I30" s="308" t="s">
        <v>364</v>
      </c>
      <c r="J30" s="308" t="s">
        <v>364</v>
      </c>
      <c r="K30" s="308" t="s">
        <v>365</v>
      </c>
      <c r="L30" s="308" t="s">
        <v>366</v>
      </c>
      <c r="M30" s="462" t="s">
        <v>648</v>
      </c>
      <c r="N30" s="502" t="s">
        <v>640</v>
      </c>
      <c r="O30" s="505" t="s">
        <v>638</v>
      </c>
      <c r="P30" s="1529"/>
    </row>
    <row r="31" spans="1:16" ht="13.5" thickBot="1">
      <c r="A31" s="225"/>
      <c r="B31" s="317"/>
      <c r="C31" s="225" t="s">
        <v>367</v>
      </c>
      <c r="D31" s="318" t="s">
        <v>368</v>
      </c>
      <c r="E31" s="225" t="s">
        <v>632</v>
      </c>
      <c r="F31" s="318" t="s">
        <v>369</v>
      </c>
      <c r="G31" s="639" t="s">
        <v>370</v>
      </c>
      <c r="H31" s="318" t="s">
        <v>371</v>
      </c>
      <c r="I31" s="318" t="s">
        <v>372</v>
      </c>
      <c r="J31" s="309" t="s">
        <v>645</v>
      </c>
      <c r="K31" s="309"/>
      <c r="L31" s="318" t="s">
        <v>647</v>
      </c>
      <c r="M31" s="471" t="s">
        <v>649</v>
      </c>
      <c r="N31" s="504" t="s">
        <v>641</v>
      </c>
      <c r="O31" s="507">
        <v>0.342</v>
      </c>
      <c r="P31" s="1531"/>
    </row>
    <row r="32" spans="1:15" ht="12.75">
      <c r="A32" s="223"/>
      <c r="B32" s="1520" t="s">
        <v>385</v>
      </c>
      <c r="C32" s="1520"/>
      <c r="D32" s="1520"/>
      <c r="E32" s="1524"/>
      <c r="F32" s="1525"/>
      <c r="G32" s="1525"/>
      <c r="H32" s="1525"/>
      <c r="I32" s="1525"/>
      <c r="J32" s="1525"/>
      <c r="K32" s="1525"/>
      <c r="L32" s="1526"/>
      <c r="N32" s="516"/>
      <c r="O32" s="516"/>
    </row>
    <row r="33" spans="1:16" ht="12">
      <c r="A33" s="225">
        <v>1</v>
      </c>
      <c r="B33" s="17" t="s">
        <v>117</v>
      </c>
      <c r="C33" s="225">
        <v>1</v>
      </c>
      <c r="D33" s="225">
        <v>25</v>
      </c>
      <c r="E33" s="225">
        <f>D33*C33*K27</f>
        <v>25250</v>
      </c>
      <c r="F33" s="225">
        <f>E33/4</f>
        <v>6312.5</v>
      </c>
      <c r="G33" s="225">
        <f>E33/2</f>
        <v>12625</v>
      </c>
      <c r="H33" s="225">
        <f>E33/4</f>
        <v>6312.5</v>
      </c>
      <c r="I33" s="225">
        <f>E33*0.25</f>
        <v>6312.5</v>
      </c>
      <c r="J33" s="225">
        <f>E33*0.2</f>
        <v>5050</v>
      </c>
      <c r="K33" s="225"/>
      <c r="L33" s="225">
        <f>J33+I33+H33+G33+F33+E33</f>
        <v>61862.5</v>
      </c>
      <c r="M33" s="225">
        <f>L33*12</f>
        <v>742350</v>
      </c>
      <c r="N33" s="517">
        <f>E33*29</f>
        <v>732250</v>
      </c>
      <c r="O33" s="518">
        <f>512000*34/100+732250*0.2/100</f>
        <v>175544.5</v>
      </c>
      <c r="P33" s="312">
        <f>N33+O33</f>
        <v>907794.5</v>
      </c>
    </row>
    <row r="34" spans="1:16" ht="12">
      <c r="A34" s="225">
        <v>2</v>
      </c>
      <c r="B34" s="17" t="s">
        <v>386</v>
      </c>
      <c r="C34" s="225">
        <v>1</v>
      </c>
      <c r="D34" s="225">
        <v>19</v>
      </c>
      <c r="E34" s="225">
        <f>D34*C34*K27</f>
        <v>19190</v>
      </c>
      <c r="F34" s="313">
        <f>E34/4</f>
        <v>4797.5</v>
      </c>
      <c r="G34" s="313">
        <f>E34/2</f>
        <v>9595</v>
      </c>
      <c r="H34" s="313">
        <f>E34/4</f>
        <v>4797.5</v>
      </c>
      <c r="I34" s="225">
        <f>E34*0</f>
        <v>0</v>
      </c>
      <c r="J34" s="225">
        <v>0</v>
      </c>
      <c r="K34" s="225"/>
      <c r="L34" s="225">
        <f>J34+I34+H34+G34+F34+E34</f>
        <v>38380</v>
      </c>
      <c r="M34" s="225">
        <f>L34*12</f>
        <v>460560</v>
      </c>
      <c r="N34" s="517">
        <f>E34*29</f>
        <v>556510</v>
      </c>
      <c r="O34" s="518">
        <f>512000*34/100+556510*0.2/100</f>
        <v>175193.02</v>
      </c>
      <c r="P34" s="312">
        <f>N34+O34</f>
        <v>731703.02</v>
      </c>
    </row>
    <row r="35" spans="1:16" ht="13.5">
      <c r="A35" s="225"/>
      <c r="B35" s="319" t="s">
        <v>57</v>
      </c>
      <c r="C35" s="480">
        <f aca="true" t="shared" si="3" ref="C35:J35">C33+C34</f>
        <v>2</v>
      </c>
      <c r="D35" s="492">
        <f t="shared" si="3"/>
        <v>44</v>
      </c>
      <c r="E35" s="493">
        <f t="shared" si="3"/>
        <v>44440</v>
      </c>
      <c r="F35" s="494">
        <f t="shared" si="3"/>
        <v>11110</v>
      </c>
      <c r="G35" s="494">
        <f t="shared" si="3"/>
        <v>22220</v>
      </c>
      <c r="H35" s="494">
        <f t="shared" si="3"/>
        <v>11110</v>
      </c>
      <c r="I35" s="494">
        <f t="shared" si="3"/>
        <v>6312.5</v>
      </c>
      <c r="J35" s="494">
        <f t="shared" si="3"/>
        <v>5050</v>
      </c>
      <c r="K35" s="494"/>
      <c r="L35" s="494">
        <f>L33+L34</f>
        <v>100242.5</v>
      </c>
      <c r="M35" s="640">
        <f>L35*12</f>
        <v>1202910</v>
      </c>
      <c r="N35" s="521">
        <f>SUM(N33:N34)</f>
        <v>1288760</v>
      </c>
      <c r="O35" s="519">
        <f>SUM(O33:O34)</f>
        <v>350737.52</v>
      </c>
      <c r="P35" s="322">
        <f>SUM(P33:P34)</f>
        <v>1639497.52</v>
      </c>
    </row>
    <row r="36" spans="1:16" ht="12.75">
      <c r="A36" s="225"/>
      <c r="B36" s="1520" t="s">
        <v>377</v>
      </c>
      <c r="C36" s="1520"/>
      <c r="D36" s="1520"/>
      <c r="E36" s="205"/>
      <c r="F36" s="205"/>
      <c r="G36" s="205"/>
      <c r="H36" s="205"/>
      <c r="I36" s="205">
        <v>0</v>
      </c>
      <c r="J36" s="205"/>
      <c r="K36" s="205"/>
      <c r="L36" s="135"/>
      <c r="N36" s="516"/>
      <c r="O36" s="516"/>
      <c r="P36" s="17"/>
    </row>
    <row r="37" spans="1:16" ht="12">
      <c r="A37" s="225">
        <v>3</v>
      </c>
      <c r="B37" s="17" t="s">
        <v>387</v>
      </c>
      <c r="C37" s="225">
        <v>1</v>
      </c>
      <c r="D37" s="225">
        <v>21</v>
      </c>
      <c r="E37" s="225">
        <f>D37*C37*K27</f>
        <v>21210</v>
      </c>
      <c r="F37" s="225">
        <f aca="true" t="shared" si="4" ref="F37:F44">E37/4</f>
        <v>5302.5</v>
      </c>
      <c r="G37" s="225">
        <f aca="true" t="shared" si="5" ref="G37:G44">E37/2</f>
        <v>10605</v>
      </c>
      <c r="H37" s="225">
        <f aca="true" t="shared" si="6" ref="H37:H44">E37/4</f>
        <v>5302.5</v>
      </c>
      <c r="I37" s="225">
        <f>E37*0.2</f>
        <v>4242</v>
      </c>
      <c r="J37" s="225">
        <f>E37*0.2</f>
        <v>4242</v>
      </c>
      <c r="K37" s="225"/>
      <c r="L37" s="225">
        <f aca="true" t="shared" si="7" ref="L37:L44">SUM(E37:K37)</f>
        <v>50904</v>
      </c>
      <c r="M37" s="225">
        <f aca="true" t="shared" si="8" ref="M37:M44">L37*12</f>
        <v>610848</v>
      </c>
      <c r="N37" s="520">
        <f aca="true" t="shared" si="9" ref="N37:N44">E37*29</f>
        <v>615090</v>
      </c>
      <c r="O37" s="518">
        <f>N37*0.002+157420</f>
        <v>158650.18</v>
      </c>
      <c r="P37" s="312">
        <f>N37+O37</f>
        <v>773740.1799999999</v>
      </c>
    </row>
    <row r="38" spans="1:16" ht="12">
      <c r="A38" s="225">
        <v>4</v>
      </c>
      <c r="B38" s="17" t="s">
        <v>388</v>
      </c>
      <c r="C38" s="225">
        <v>1</v>
      </c>
      <c r="D38" s="225">
        <v>16</v>
      </c>
      <c r="E38" s="225">
        <f>D38*C38*K27</f>
        <v>16160</v>
      </c>
      <c r="F38" s="225">
        <f t="shared" si="4"/>
        <v>4040</v>
      </c>
      <c r="G38" s="225">
        <f t="shared" si="5"/>
        <v>8080</v>
      </c>
      <c r="H38" s="225">
        <f t="shared" si="6"/>
        <v>4040</v>
      </c>
      <c r="I38" s="225">
        <f>E38*0.1</f>
        <v>1616</v>
      </c>
      <c r="J38" s="225">
        <f>E38*0.2</f>
        <v>3232</v>
      </c>
      <c r="K38" s="225"/>
      <c r="L38" s="225">
        <f t="shared" si="7"/>
        <v>37168</v>
      </c>
      <c r="M38" s="225">
        <f t="shared" si="8"/>
        <v>446016</v>
      </c>
      <c r="N38" s="520">
        <f t="shared" si="9"/>
        <v>468640</v>
      </c>
      <c r="O38" s="518">
        <f aca="true" t="shared" si="10" ref="O38:O44">N38*0.342</f>
        <v>160274.88</v>
      </c>
      <c r="P38" s="312">
        <f aca="true" t="shared" si="11" ref="P38:P44">N38+O38</f>
        <v>628914.88</v>
      </c>
    </row>
    <row r="39" spans="1:16" ht="12.75">
      <c r="A39" s="225">
        <v>5</v>
      </c>
      <c r="B39" s="17" t="s">
        <v>389</v>
      </c>
      <c r="C39" s="225">
        <v>1</v>
      </c>
      <c r="D39" s="225">
        <v>16</v>
      </c>
      <c r="E39" s="225">
        <f>D39*C39*K27</f>
        <v>16160</v>
      </c>
      <c r="F39" s="225">
        <f t="shared" si="4"/>
        <v>4040</v>
      </c>
      <c r="G39" s="225">
        <f t="shared" si="5"/>
        <v>8080</v>
      </c>
      <c r="H39" s="225">
        <f t="shared" si="6"/>
        <v>4040</v>
      </c>
      <c r="I39" s="225">
        <f>E39*0.2</f>
        <v>3232</v>
      </c>
      <c r="J39" s="225">
        <f>E39*0.2</f>
        <v>3232</v>
      </c>
      <c r="K39" s="225">
        <f>E39*0.2</f>
        <v>3232</v>
      </c>
      <c r="L39" s="225">
        <f t="shared" si="7"/>
        <v>42016</v>
      </c>
      <c r="M39" s="225">
        <f t="shared" si="8"/>
        <v>504192</v>
      </c>
      <c r="N39" s="520">
        <f t="shared" si="9"/>
        <v>468640</v>
      </c>
      <c r="O39" s="518">
        <f t="shared" si="10"/>
        <v>160274.88</v>
      </c>
      <c r="P39" s="312">
        <f t="shared" si="11"/>
        <v>628914.88</v>
      </c>
    </row>
    <row r="40" spans="1:16" ht="12">
      <c r="A40" s="225">
        <v>6</v>
      </c>
      <c r="B40" s="17" t="s">
        <v>646</v>
      </c>
      <c r="C40" s="225">
        <v>1</v>
      </c>
      <c r="D40" s="225">
        <v>16</v>
      </c>
      <c r="E40" s="225">
        <f>D40*K27</f>
        <v>16160</v>
      </c>
      <c r="F40" s="225">
        <v>3760</v>
      </c>
      <c r="G40" s="225">
        <v>7520</v>
      </c>
      <c r="H40" s="225">
        <v>3760</v>
      </c>
      <c r="I40" s="225">
        <v>2256</v>
      </c>
      <c r="J40" s="225">
        <v>3008</v>
      </c>
      <c r="K40" s="225"/>
      <c r="L40" s="225">
        <f>SUM(E40:K40)</f>
        <v>36464</v>
      </c>
      <c r="M40" s="225">
        <f t="shared" si="8"/>
        <v>437568</v>
      </c>
      <c r="N40" s="520">
        <f t="shared" si="9"/>
        <v>468640</v>
      </c>
      <c r="O40" s="518">
        <f t="shared" si="10"/>
        <v>160274.88</v>
      </c>
      <c r="P40" s="312">
        <f t="shared" si="11"/>
        <v>628914.88</v>
      </c>
    </row>
    <row r="41" spans="1:16" ht="12">
      <c r="A41" s="225">
        <v>7</v>
      </c>
      <c r="B41" s="17" t="s">
        <v>390</v>
      </c>
      <c r="C41" s="225">
        <v>1</v>
      </c>
      <c r="D41" s="225">
        <v>16</v>
      </c>
      <c r="E41" s="225">
        <f>D41*K27</f>
        <v>16160</v>
      </c>
      <c r="F41" s="225">
        <v>3760</v>
      </c>
      <c r="G41" s="225">
        <v>7520</v>
      </c>
      <c r="H41" s="225">
        <v>3760</v>
      </c>
      <c r="I41" s="225"/>
      <c r="J41" s="225"/>
      <c r="K41" s="225"/>
      <c r="L41" s="225">
        <f>SUM(E41:K41)</f>
        <v>31200</v>
      </c>
      <c r="M41" s="225">
        <f t="shared" si="8"/>
        <v>374400</v>
      </c>
      <c r="N41" s="520">
        <f t="shared" si="9"/>
        <v>468640</v>
      </c>
      <c r="O41" s="518">
        <f t="shared" si="10"/>
        <v>160274.88</v>
      </c>
      <c r="P41" s="312">
        <f t="shared" si="11"/>
        <v>628914.88</v>
      </c>
    </row>
    <row r="42" spans="1:16" ht="12.75">
      <c r="A42" s="225">
        <v>8</v>
      </c>
      <c r="B42" s="17" t="s">
        <v>391</v>
      </c>
      <c r="C42" s="225">
        <v>1</v>
      </c>
      <c r="D42" s="225">
        <v>14</v>
      </c>
      <c r="E42" s="225">
        <f>D42*C42*K27</f>
        <v>14140</v>
      </c>
      <c r="F42" s="225">
        <f t="shared" si="4"/>
        <v>3535</v>
      </c>
      <c r="G42" s="225">
        <f t="shared" si="5"/>
        <v>7070</v>
      </c>
      <c r="H42" s="225">
        <f t="shared" si="6"/>
        <v>3535</v>
      </c>
      <c r="I42" s="225">
        <f>E42*0.2</f>
        <v>2828</v>
      </c>
      <c r="J42" s="225">
        <f>E42*0.2</f>
        <v>2828</v>
      </c>
      <c r="K42" s="225">
        <f>E42*0.5</f>
        <v>7070</v>
      </c>
      <c r="L42" s="225">
        <f t="shared" si="7"/>
        <v>41006</v>
      </c>
      <c r="M42" s="225">
        <f t="shared" si="8"/>
        <v>492072</v>
      </c>
      <c r="N42" s="520">
        <f t="shared" si="9"/>
        <v>410060</v>
      </c>
      <c r="O42" s="518">
        <f t="shared" si="10"/>
        <v>140240.52000000002</v>
      </c>
      <c r="P42" s="312">
        <f t="shared" si="11"/>
        <v>550300.52</v>
      </c>
    </row>
    <row r="43" spans="1:16" ht="12">
      <c r="A43" s="225">
        <v>9</v>
      </c>
      <c r="B43" s="17" t="s">
        <v>644</v>
      </c>
      <c r="C43" s="225">
        <v>1</v>
      </c>
      <c r="D43" s="225">
        <v>14</v>
      </c>
      <c r="E43" s="225">
        <f>D43*C43*K27</f>
        <v>14140</v>
      </c>
      <c r="F43" s="225">
        <f t="shared" si="4"/>
        <v>3535</v>
      </c>
      <c r="G43" s="225">
        <f t="shared" si="5"/>
        <v>7070</v>
      </c>
      <c r="H43" s="225">
        <f t="shared" si="6"/>
        <v>3535</v>
      </c>
      <c r="I43" s="225">
        <f>E43*0.1</f>
        <v>1414</v>
      </c>
      <c r="J43" s="225">
        <f>E43*0.1/100</f>
        <v>14.14</v>
      </c>
      <c r="K43" s="225"/>
      <c r="L43" s="225">
        <f t="shared" si="7"/>
        <v>29708.14</v>
      </c>
      <c r="M43" s="225">
        <f t="shared" si="8"/>
        <v>356497.68</v>
      </c>
      <c r="N43" s="520">
        <f t="shared" si="9"/>
        <v>410060</v>
      </c>
      <c r="O43" s="518">
        <f t="shared" si="10"/>
        <v>140240.52000000002</v>
      </c>
      <c r="P43" s="312">
        <f t="shared" si="11"/>
        <v>550300.52</v>
      </c>
    </row>
    <row r="44" spans="1:16" ht="12">
      <c r="A44" s="225">
        <v>10</v>
      </c>
      <c r="B44" s="17" t="s">
        <v>398</v>
      </c>
      <c r="C44" s="225">
        <v>1</v>
      </c>
      <c r="D44" s="225">
        <v>14</v>
      </c>
      <c r="E44" s="225">
        <f>D44*C44*K27</f>
        <v>14140</v>
      </c>
      <c r="F44" s="225">
        <f t="shared" si="4"/>
        <v>3535</v>
      </c>
      <c r="G44" s="225">
        <f t="shared" si="5"/>
        <v>7070</v>
      </c>
      <c r="H44" s="225">
        <f t="shared" si="6"/>
        <v>3535</v>
      </c>
      <c r="I44" s="225">
        <v>0</v>
      </c>
      <c r="J44" s="225">
        <v>0</v>
      </c>
      <c r="K44" s="225"/>
      <c r="L44" s="225">
        <f t="shared" si="7"/>
        <v>28280</v>
      </c>
      <c r="M44" s="225">
        <f t="shared" si="8"/>
        <v>339360</v>
      </c>
      <c r="N44" s="520">
        <f t="shared" si="9"/>
        <v>410060</v>
      </c>
      <c r="O44" s="518">
        <f t="shared" si="10"/>
        <v>140240.52000000002</v>
      </c>
      <c r="P44" s="312">
        <f t="shared" si="11"/>
        <v>550300.52</v>
      </c>
    </row>
    <row r="45" spans="1:16" ht="14.25">
      <c r="A45" s="225"/>
      <c r="B45" s="319" t="s">
        <v>57</v>
      </c>
      <c r="C45" s="491">
        <f aca="true" t="shared" si="12" ref="C45:J45">SUM(C37:C44)</f>
        <v>8</v>
      </c>
      <c r="D45" s="495">
        <f t="shared" si="12"/>
        <v>127</v>
      </c>
      <c r="E45" s="495">
        <f t="shared" si="12"/>
        <v>128270</v>
      </c>
      <c r="F45" s="495">
        <f t="shared" si="12"/>
        <v>31507.5</v>
      </c>
      <c r="G45" s="495">
        <f t="shared" si="12"/>
        <v>63015</v>
      </c>
      <c r="H45" s="495">
        <f t="shared" si="12"/>
        <v>31507.5</v>
      </c>
      <c r="I45" s="495">
        <f t="shared" si="12"/>
        <v>15588</v>
      </c>
      <c r="J45" s="495">
        <f t="shared" si="12"/>
        <v>16556.14</v>
      </c>
      <c r="K45" s="495"/>
      <c r="L45" s="495">
        <f>SUM(L37:L44)</f>
        <v>296746.14</v>
      </c>
      <c r="M45" s="498">
        <f>SUM(M37:M44)</f>
        <v>3560953.68</v>
      </c>
      <c r="N45" s="521">
        <f>SUM(N37:N44)</f>
        <v>3719830</v>
      </c>
      <c r="O45" s="519">
        <f>SUM(O37:O44)</f>
        <v>1220471.2600000002</v>
      </c>
      <c r="P45" s="322">
        <f>SUM(P37:P44)</f>
        <v>4940301.26</v>
      </c>
    </row>
    <row r="46" spans="1:16" ht="12.75">
      <c r="A46" s="223"/>
      <c r="B46" s="1521" t="s">
        <v>392</v>
      </c>
      <c r="C46" s="1521"/>
      <c r="D46" s="205"/>
      <c r="E46" s="205"/>
      <c r="F46" s="205"/>
      <c r="G46" s="205"/>
      <c r="H46" s="205"/>
      <c r="I46" s="205">
        <v>0</v>
      </c>
      <c r="J46" s="205"/>
      <c r="K46" s="205"/>
      <c r="L46" s="135"/>
      <c r="M46" s="106"/>
      <c r="N46" s="522"/>
      <c r="O46" s="523"/>
      <c r="P46" s="17"/>
    </row>
    <row r="47" spans="1:16" ht="12.75">
      <c r="A47" s="225">
        <v>11</v>
      </c>
      <c r="B47" s="481" t="s">
        <v>393</v>
      </c>
      <c r="C47" s="90">
        <v>1</v>
      </c>
      <c r="D47" s="90"/>
      <c r="E47" s="90">
        <v>13000</v>
      </c>
      <c r="F47" s="90"/>
      <c r="G47" s="90"/>
      <c r="H47" s="90"/>
      <c r="I47" s="90"/>
      <c r="J47" s="90"/>
      <c r="K47" s="90"/>
      <c r="L47" s="90">
        <f>SUM(D47:K47)</f>
        <v>13000</v>
      </c>
      <c r="M47" s="90">
        <f>L47*12</f>
        <v>156000</v>
      </c>
      <c r="N47" s="524">
        <f>M47</f>
        <v>156000</v>
      </c>
      <c r="O47" s="525">
        <f>M47*0.342</f>
        <v>53352.00000000001</v>
      </c>
      <c r="P47" s="312">
        <f>O47+N47</f>
        <v>209352</v>
      </c>
    </row>
    <row r="48" spans="1:16" ht="12.75">
      <c r="A48" s="134">
        <v>12</v>
      </c>
      <c r="B48" s="303" t="s">
        <v>394</v>
      </c>
      <c r="C48" s="175">
        <v>1</v>
      </c>
      <c r="D48" s="175"/>
      <c r="E48" s="175">
        <v>7000</v>
      </c>
      <c r="F48" s="175">
        <v>0</v>
      </c>
      <c r="G48" s="175">
        <v>1500</v>
      </c>
      <c r="H48" s="175">
        <v>0</v>
      </c>
      <c r="I48" s="175">
        <v>0</v>
      </c>
      <c r="J48" s="175">
        <v>0</v>
      </c>
      <c r="K48" s="175"/>
      <c r="L48" s="171">
        <f>SUM(E48:K48)</f>
        <v>8500</v>
      </c>
      <c r="M48" s="346">
        <f>L48*12</f>
        <v>102000</v>
      </c>
      <c r="N48" s="526">
        <f>M48</f>
        <v>102000</v>
      </c>
      <c r="O48" s="523">
        <f>M48*0.342</f>
        <v>34884</v>
      </c>
      <c r="P48" s="312">
        <f>O48+N48</f>
        <v>136884</v>
      </c>
    </row>
    <row r="49" spans="1:16" ht="12.75">
      <c r="A49" s="320"/>
      <c r="B49" s="321" t="s">
        <v>57</v>
      </c>
      <c r="C49" s="496">
        <f>SUM(C47:C48)</f>
        <v>2</v>
      </c>
      <c r="D49" s="496">
        <f aca="true" t="shared" si="13" ref="D49:I49">D48</f>
        <v>0</v>
      </c>
      <c r="E49" s="496">
        <f>SUM(E47:E48)</f>
        <v>20000</v>
      </c>
      <c r="F49" s="496">
        <f t="shared" si="13"/>
        <v>0</v>
      </c>
      <c r="G49" s="496">
        <f t="shared" si="13"/>
        <v>1500</v>
      </c>
      <c r="H49" s="496">
        <f t="shared" si="13"/>
        <v>0</v>
      </c>
      <c r="I49" s="496">
        <f t="shared" si="13"/>
        <v>0</v>
      </c>
      <c r="J49" s="496">
        <v>0</v>
      </c>
      <c r="K49" s="496"/>
      <c r="L49" s="497">
        <f>SUM(L47:L48)</f>
        <v>21500</v>
      </c>
      <c r="M49" s="91">
        <f>L49*12</f>
        <v>258000</v>
      </c>
      <c r="N49" s="527">
        <f>N47+N48</f>
        <v>258000</v>
      </c>
      <c r="O49" s="525">
        <f>SUM(O47:O48)</f>
        <v>88236</v>
      </c>
      <c r="P49" s="322">
        <f>SUM(P47:P48)</f>
        <v>346236</v>
      </c>
    </row>
    <row r="50" spans="1:16" ht="12.75">
      <c r="A50" s="320"/>
      <c r="B50" s="321"/>
      <c r="C50" s="320"/>
      <c r="D50" s="320"/>
      <c r="E50" s="320"/>
      <c r="F50" s="320"/>
      <c r="G50" s="320"/>
      <c r="H50" s="320"/>
      <c r="I50" s="320"/>
      <c r="J50" s="320"/>
      <c r="K50" s="320"/>
      <c r="L50" s="323"/>
      <c r="M50" s="106"/>
      <c r="N50" s="522"/>
      <c r="O50" s="528"/>
      <c r="P50" s="17"/>
    </row>
    <row r="51" spans="1:16" ht="12.75">
      <c r="A51" s="225"/>
      <c r="B51" s="17" t="s">
        <v>395</v>
      </c>
      <c r="C51" s="225">
        <f aca="true" t="shared" si="14" ref="C51:J51">C49+C45+C35</f>
        <v>12</v>
      </c>
      <c r="D51" s="91">
        <f t="shared" si="14"/>
        <v>171</v>
      </c>
      <c r="E51" s="91">
        <f>E35+E45+E49</f>
        <v>192710</v>
      </c>
      <c r="F51" s="91">
        <f>F35+F45+F49</f>
        <v>42617.5</v>
      </c>
      <c r="G51" s="91">
        <f t="shared" si="14"/>
        <v>86735</v>
      </c>
      <c r="H51" s="91">
        <f t="shared" si="14"/>
        <v>42617.5</v>
      </c>
      <c r="I51" s="91">
        <f t="shared" si="14"/>
        <v>21900.5</v>
      </c>
      <c r="J51" s="91">
        <f t="shared" si="14"/>
        <v>21606.14</v>
      </c>
      <c r="K51" s="171"/>
      <c r="L51" s="316">
        <f>L35+L45+L49</f>
        <v>418488.64</v>
      </c>
      <c r="M51" s="324">
        <f>M35+M45+M49</f>
        <v>5021863.68</v>
      </c>
      <c r="N51" s="529">
        <f>N35+N45+N49</f>
        <v>5266590</v>
      </c>
      <c r="O51" s="525">
        <f>O35+O45+O49</f>
        <v>1659444.7800000003</v>
      </c>
      <c r="P51" s="322">
        <f>P35+P45+P49</f>
        <v>6926034.779999999</v>
      </c>
    </row>
    <row r="52" spans="1:16" ht="12">
      <c r="A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O52" s="315">
        <f>O34+O45+O49</f>
        <v>1483900.2800000003</v>
      </c>
      <c r="P52" s="315"/>
    </row>
    <row r="53" spans="1:12" ht="12">
      <c r="A53" s="106"/>
      <c r="B53" t="s">
        <v>382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ht="12">
      <c r="A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1:12" ht="12.75" thickBot="1">
      <c r="A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1:16" ht="15">
      <c r="A56" s="106"/>
      <c r="C56" s="325" t="s">
        <v>634</v>
      </c>
      <c r="D56" s="325"/>
      <c r="E56" s="325"/>
      <c r="F56" s="325"/>
      <c r="G56" s="325"/>
      <c r="H56" s="106"/>
      <c r="I56" s="106"/>
      <c r="J56" s="106"/>
      <c r="K56" s="106"/>
      <c r="L56" s="106"/>
      <c r="O56" s="463" t="s">
        <v>637</v>
      </c>
      <c r="P56" s="1528" t="s">
        <v>642</v>
      </c>
    </row>
    <row r="57" spans="1:16" ht="12.75">
      <c r="A57" s="203"/>
      <c r="B57" s="310" t="s">
        <v>357</v>
      </c>
      <c r="C57" s="203" t="s">
        <v>358</v>
      </c>
      <c r="D57" s="308" t="s">
        <v>359</v>
      </c>
      <c r="E57" s="203" t="s">
        <v>360</v>
      </c>
      <c r="F57" s="308" t="s">
        <v>361</v>
      </c>
      <c r="G57" s="308" t="s">
        <v>362</v>
      </c>
      <c r="H57" s="308" t="s">
        <v>363</v>
      </c>
      <c r="I57" s="308" t="s">
        <v>364</v>
      </c>
      <c r="J57" s="308" t="s">
        <v>650</v>
      </c>
      <c r="K57" s="308"/>
      <c r="L57" s="308" t="s">
        <v>366</v>
      </c>
      <c r="M57" s="462" t="s">
        <v>648</v>
      </c>
      <c r="N57" s="502" t="s">
        <v>640</v>
      </c>
      <c r="O57" s="505" t="s">
        <v>638</v>
      </c>
      <c r="P57" s="1529"/>
    </row>
    <row r="58" spans="1:16" ht="13.5" thickBot="1">
      <c r="A58" s="225"/>
      <c r="B58" s="317"/>
      <c r="C58" s="225" t="s">
        <v>367</v>
      </c>
      <c r="D58" s="318" t="s">
        <v>368</v>
      </c>
      <c r="E58" s="225" t="s">
        <v>632</v>
      </c>
      <c r="F58" s="318" t="s">
        <v>369</v>
      </c>
      <c r="G58" s="318" t="s">
        <v>370</v>
      </c>
      <c r="H58" s="318" t="s">
        <v>371</v>
      </c>
      <c r="I58" s="318" t="s">
        <v>372</v>
      </c>
      <c r="J58" s="308" t="s">
        <v>396</v>
      </c>
      <c r="K58" s="318"/>
      <c r="L58" s="318" t="s">
        <v>647</v>
      </c>
      <c r="M58" s="471" t="s">
        <v>649</v>
      </c>
      <c r="N58" s="504" t="s">
        <v>641</v>
      </c>
      <c r="O58" s="507">
        <v>0.342</v>
      </c>
      <c r="P58" s="1530"/>
    </row>
    <row r="59" spans="1:16" ht="12">
      <c r="A59" s="225">
        <v>1</v>
      </c>
      <c r="B59" s="317" t="s">
        <v>397</v>
      </c>
      <c r="C59" s="225">
        <v>1</v>
      </c>
      <c r="D59" s="318">
        <v>17</v>
      </c>
      <c r="E59" s="225">
        <f>D59*C59*K27</f>
        <v>17170</v>
      </c>
      <c r="F59" s="225">
        <f>E59/4</f>
        <v>4292.5</v>
      </c>
      <c r="G59" s="225">
        <f>E59/2</f>
        <v>8585</v>
      </c>
      <c r="H59" s="225">
        <f>E59/4</f>
        <v>4292.5</v>
      </c>
      <c r="I59" s="225">
        <f>E59*0.2</f>
        <v>3434</v>
      </c>
      <c r="J59" s="318">
        <f>E59*0.2</f>
        <v>3434</v>
      </c>
      <c r="K59" s="318"/>
      <c r="L59" s="225">
        <f>I59+H59+G59+F59+E59</f>
        <v>37774</v>
      </c>
      <c r="M59" s="17">
        <f>L59*12</f>
        <v>453288</v>
      </c>
      <c r="N59" s="530">
        <f>E59*29</f>
        <v>497930</v>
      </c>
      <c r="O59" s="531">
        <f>157420+N59*0.2/100</f>
        <v>158415.86</v>
      </c>
      <c r="P59" s="312">
        <f>N59+O59</f>
        <v>656345.86</v>
      </c>
    </row>
    <row r="60" spans="1:16" ht="12">
      <c r="A60" s="225">
        <v>2</v>
      </c>
      <c r="B60" s="17" t="s">
        <v>651</v>
      </c>
      <c r="C60" s="225">
        <v>1</v>
      </c>
      <c r="D60" s="225">
        <v>16</v>
      </c>
      <c r="E60" s="225">
        <f>K27*16</f>
        <v>16160</v>
      </c>
      <c r="F60" s="225">
        <f>E60/4</f>
        <v>4040</v>
      </c>
      <c r="G60" s="225">
        <f>E60/2</f>
        <v>8080</v>
      </c>
      <c r="H60" s="225">
        <f>E60/4</f>
        <v>4040</v>
      </c>
      <c r="I60" s="225">
        <f>E60*0.15</f>
        <v>2424</v>
      </c>
      <c r="J60" s="225">
        <f>E60*0.2</f>
        <v>3232</v>
      </c>
      <c r="K60" s="225"/>
      <c r="L60" s="225">
        <f>SUM(E60:J60)</f>
        <v>37976</v>
      </c>
      <c r="M60" s="17">
        <f>L60*12</f>
        <v>455712</v>
      </c>
      <c r="N60" s="530">
        <f>E60*29</f>
        <v>468640</v>
      </c>
      <c r="O60" s="531">
        <f>157420+N60*0.2/100</f>
        <v>158357.28</v>
      </c>
      <c r="P60" s="312">
        <f>N60+O60</f>
        <v>626997.28</v>
      </c>
    </row>
    <row r="61" spans="1:16" ht="12">
      <c r="A61" s="225">
        <v>3</v>
      </c>
      <c r="B61" s="17" t="s">
        <v>652</v>
      </c>
      <c r="C61" s="225">
        <v>1</v>
      </c>
      <c r="D61" s="225">
        <v>16</v>
      </c>
      <c r="E61" s="225">
        <f>D61*C61*K27</f>
        <v>16160</v>
      </c>
      <c r="F61" s="225">
        <f>E61/4</f>
        <v>4040</v>
      </c>
      <c r="G61" s="225">
        <f>E61/2</f>
        <v>8080</v>
      </c>
      <c r="H61" s="225">
        <f>E61/4</f>
        <v>4040</v>
      </c>
      <c r="I61" s="225">
        <f>E61*0.15</f>
        <v>2424</v>
      </c>
      <c r="J61" s="225">
        <f>E61*0.2</f>
        <v>3232</v>
      </c>
      <c r="K61" s="225"/>
      <c r="L61" s="225">
        <f>SUM(E61:J61)</f>
        <v>37976</v>
      </c>
      <c r="M61" s="17">
        <f>L61*12</f>
        <v>455712</v>
      </c>
      <c r="N61" s="530">
        <f>E61*29</f>
        <v>468640</v>
      </c>
      <c r="O61" s="531">
        <f>157420+N61*0.2/100</f>
        <v>158357.28</v>
      </c>
      <c r="P61" s="312">
        <f>N61+O61</f>
        <v>626997.28</v>
      </c>
    </row>
    <row r="62" spans="1:16" ht="12">
      <c r="A62" s="225">
        <v>4</v>
      </c>
      <c r="B62" s="17" t="s">
        <v>398</v>
      </c>
      <c r="C62" s="225">
        <v>1</v>
      </c>
      <c r="D62" s="225">
        <v>14</v>
      </c>
      <c r="E62" s="225">
        <f>D62*C62*K27</f>
        <v>14140</v>
      </c>
      <c r="F62" s="225">
        <f>E62/4</f>
        <v>3535</v>
      </c>
      <c r="G62" s="225">
        <f>E62/2</f>
        <v>7070</v>
      </c>
      <c r="H62" s="225">
        <f>E62/4</f>
        <v>3535</v>
      </c>
      <c r="I62" s="225">
        <f>E62*0.2</f>
        <v>2828</v>
      </c>
      <c r="J62" s="225">
        <f>E62*0.2</f>
        <v>2828</v>
      </c>
      <c r="K62" s="225"/>
      <c r="L62" s="225">
        <f>SUM(E62:J62)</f>
        <v>33936</v>
      </c>
      <c r="M62" s="17">
        <f>L62*12</f>
        <v>407232</v>
      </c>
      <c r="N62" s="530">
        <f>E62*29</f>
        <v>410060</v>
      </c>
      <c r="O62" s="531">
        <f>N62*0.342</f>
        <v>140240.52000000002</v>
      </c>
      <c r="P62" s="312">
        <f>N62+O62</f>
        <v>550300.52</v>
      </c>
    </row>
    <row r="63" spans="1:16" ht="12.75">
      <c r="A63" s="225"/>
      <c r="B63" s="17" t="s">
        <v>57</v>
      </c>
      <c r="C63" s="225"/>
      <c r="D63" s="225"/>
      <c r="E63" s="225">
        <f aca="true" t="shared" si="15" ref="E63:J63">SUM(E59:E62)</f>
        <v>63630</v>
      </c>
      <c r="F63" s="225">
        <f t="shared" si="15"/>
        <v>15907.5</v>
      </c>
      <c r="G63" s="225">
        <f t="shared" si="15"/>
        <v>31815</v>
      </c>
      <c r="H63" s="225">
        <f t="shared" si="15"/>
        <v>15907.5</v>
      </c>
      <c r="I63" s="225">
        <f t="shared" si="15"/>
        <v>11110</v>
      </c>
      <c r="J63" s="225">
        <f t="shared" si="15"/>
        <v>12726</v>
      </c>
      <c r="K63" s="225"/>
      <c r="L63" s="225">
        <f>SUM(L59:L62)</f>
        <v>147662</v>
      </c>
      <c r="M63" s="311">
        <f>SUM(M59:M62)</f>
        <v>1771944</v>
      </c>
      <c r="N63" s="532">
        <f>SUM(N59:N62)</f>
        <v>1845270</v>
      </c>
      <c r="O63" s="533">
        <f>SUM(O59:O62)</f>
        <v>615370.9400000001</v>
      </c>
      <c r="P63" s="312">
        <f>SUM(P59:P62)</f>
        <v>2460640.9400000004</v>
      </c>
    </row>
    <row r="64" spans="1:16" ht="12">
      <c r="A64" s="205"/>
      <c r="B64" s="33"/>
      <c r="C64" s="205"/>
      <c r="D64" s="205"/>
      <c r="E64" s="205"/>
      <c r="F64" s="205"/>
      <c r="G64" s="205"/>
      <c r="H64" s="205"/>
      <c r="I64" s="205"/>
      <c r="J64" s="326"/>
      <c r="K64" s="326"/>
      <c r="L64" s="205"/>
      <c r="O64" s="315"/>
      <c r="P64" s="315"/>
    </row>
    <row r="65" spans="1:15" ht="12">
      <c r="A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O65" s="315"/>
    </row>
    <row r="66" spans="1:17" ht="12.75">
      <c r="A66" s="106"/>
      <c r="B66" t="s">
        <v>399</v>
      </c>
      <c r="C66" s="106"/>
      <c r="D66" s="106"/>
      <c r="E66" s="106"/>
      <c r="F66" s="106"/>
      <c r="G66" s="106">
        <f>L20</f>
        <v>180992</v>
      </c>
      <c r="H66" s="106" t="s">
        <v>400</v>
      </c>
      <c r="I66" s="106"/>
      <c r="J66" s="106"/>
      <c r="K66" s="106"/>
      <c r="L66" s="90">
        <f>L20</f>
        <v>180992</v>
      </c>
      <c r="M66" s="327">
        <f>M20</f>
        <v>2171904</v>
      </c>
      <c r="N66" s="642">
        <f>N20</f>
        <v>2782550</v>
      </c>
      <c r="O66" s="322">
        <f>O20</f>
        <v>829635.1000000001</v>
      </c>
      <c r="P66" s="312">
        <f>N66+O66</f>
        <v>3612185.1</v>
      </c>
      <c r="Q66" s="315"/>
    </row>
    <row r="67" spans="1:16" ht="13.5" thickBot="1">
      <c r="A67" s="106"/>
      <c r="B67" t="s">
        <v>401</v>
      </c>
      <c r="C67" s="106"/>
      <c r="D67" s="106"/>
      <c r="E67" s="106"/>
      <c r="F67" s="106"/>
      <c r="G67" s="106">
        <f>L51</f>
        <v>418488.64</v>
      </c>
      <c r="H67" s="106" t="s">
        <v>400</v>
      </c>
      <c r="I67" s="106"/>
      <c r="J67" s="106"/>
      <c r="K67" s="106"/>
      <c r="L67" s="171">
        <f>G67</f>
        <v>418488.64</v>
      </c>
      <c r="M67" s="327">
        <f>M51+M63</f>
        <v>6793807.68</v>
      </c>
      <c r="N67" s="641">
        <f>N51+N63</f>
        <v>7111860</v>
      </c>
      <c r="O67" s="322">
        <f>O51+O63</f>
        <v>2274815.72</v>
      </c>
      <c r="P67" s="312">
        <f>P51+P63</f>
        <v>9386675.719999999</v>
      </c>
    </row>
    <row r="68" spans="1:16" ht="13.5" thickBot="1">
      <c r="A68" s="106"/>
      <c r="B68" s="328" t="s">
        <v>395</v>
      </c>
      <c r="C68" s="329"/>
      <c r="D68" s="329"/>
      <c r="E68" s="329"/>
      <c r="F68" s="329"/>
      <c r="G68" s="329"/>
      <c r="H68" s="329"/>
      <c r="I68" s="329"/>
      <c r="J68" s="329"/>
      <c r="K68" s="329"/>
      <c r="L68" s="500">
        <f>SUM(L66:L67)</f>
        <v>599480.64</v>
      </c>
      <c r="M68" s="499">
        <f>SUM(M66:M67)</f>
        <v>8965711.68</v>
      </c>
      <c r="N68" s="643">
        <f>SUM(N66:N67)</f>
        <v>9894410</v>
      </c>
      <c r="O68" s="322">
        <f>SUM(O66:O67)</f>
        <v>3104450.8200000003</v>
      </c>
      <c r="P68" s="322">
        <f>SUM(P66:P67)</f>
        <v>12998860.819999998</v>
      </c>
    </row>
    <row r="69" spans="1:15" ht="12">
      <c r="A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330"/>
      <c r="N69" s="330"/>
      <c r="O69" s="315">
        <f>SUM(N68:O68)</f>
        <v>12998860.82</v>
      </c>
    </row>
  </sheetData>
  <mergeCells count="16">
    <mergeCell ref="L21:M21"/>
    <mergeCell ref="P56:P58"/>
    <mergeCell ref="P8:P10"/>
    <mergeCell ref="O5:O7"/>
    <mergeCell ref="O26:O28"/>
    <mergeCell ref="P29:P31"/>
    <mergeCell ref="B36:D36"/>
    <mergeCell ref="B46:C46"/>
    <mergeCell ref="C26:G26"/>
    <mergeCell ref="C27:H27"/>
    <mergeCell ref="B32:D32"/>
    <mergeCell ref="E32:L32"/>
    <mergeCell ref="B10:D10"/>
    <mergeCell ref="E10:L10"/>
    <mergeCell ref="B14:D14"/>
    <mergeCell ref="E14:L14"/>
  </mergeCells>
  <printOptions/>
  <pageMargins left="0.2" right="0.19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4" sqref="H4"/>
    </sheetView>
  </sheetViews>
  <sheetFormatPr defaultColWidth="9.00390625" defaultRowHeight="12.75"/>
  <cols>
    <col min="1" max="1" width="7.00390625" style="1411" customWidth="1"/>
    <col min="2" max="2" width="62.50390625" style="1411" customWidth="1"/>
    <col min="3" max="7" width="8.75390625" style="1411" customWidth="1"/>
    <col min="8" max="8" width="15.25390625" style="1411" customWidth="1"/>
    <col min="9" max="9" width="8.75390625" style="1411" customWidth="1"/>
  </cols>
  <sheetData>
    <row r="1" spans="6:8" ht="9.75" customHeight="1">
      <c r="F1" s="1536" t="s">
        <v>755</v>
      </c>
      <c r="G1" s="1536"/>
      <c r="H1" s="1536"/>
    </row>
    <row r="2" spans="6:8" ht="9.75" customHeight="1">
      <c r="F2" s="1536" t="s">
        <v>697</v>
      </c>
      <c r="G2" s="1536"/>
      <c r="H2" s="1536"/>
    </row>
    <row r="3" spans="6:8" ht="9.75" customHeight="1">
      <c r="F3" s="1536" t="s">
        <v>748</v>
      </c>
      <c r="G3" s="1536"/>
      <c r="H3" s="1536"/>
    </row>
    <row r="4" spans="2:8" ht="13.5" customHeight="1">
      <c r="B4" s="1535" t="s">
        <v>708</v>
      </c>
      <c r="C4" s="1535"/>
      <c r="D4" s="1535"/>
      <c r="E4" s="1535"/>
      <c r="F4" s="1535"/>
      <c r="G4" s="1535"/>
      <c r="H4" s="1540" t="s">
        <v>766</v>
      </c>
    </row>
    <row r="5" spans="1:8" ht="14.25" customHeight="1">
      <c r="A5" s="1412"/>
      <c r="B5" s="1413" t="s">
        <v>709</v>
      </c>
      <c r="C5" s="1412"/>
      <c r="D5" s="1412"/>
      <c r="E5" s="1412"/>
      <c r="F5" s="1412"/>
      <c r="G5" s="1412"/>
      <c r="H5" s="1414">
        <f>H7+H18</f>
        <v>7982</v>
      </c>
    </row>
    <row r="6" spans="1:8" ht="9" customHeight="1">
      <c r="A6" s="1415"/>
      <c r="B6" s="1416" t="s">
        <v>710</v>
      </c>
      <c r="C6" s="1415"/>
      <c r="D6" s="1417"/>
      <c r="E6" s="1415"/>
      <c r="F6" s="1417"/>
      <c r="G6" s="1418"/>
      <c r="H6" s="1419"/>
    </row>
    <row r="7" spans="1:9" s="422" customFormat="1" ht="15" customHeight="1">
      <c r="A7" s="1420" t="s">
        <v>5</v>
      </c>
      <c r="B7" s="1421" t="s">
        <v>705</v>
      </c>
      <c r="C7" s="1422">
        <v>973</v>
      </c>
      <c r="D7" s="1423" t="s">
        <v>90</v>
      </c>
      <c r="E7" s="1420" t="s">
        <v>91</v>
      </c>
      <c r="F7" s="1423" t="s">
        <v>92</v>
      </c>
      <c r="G7" s="1424"/>
      <c r="H7" s="1425">
        <f>SUM(H9:H17)</f>
        <v>3080</v>
      </c>
      <c r="I7" s="1426"/>
    </row>
    <row r="8" spans="1:8" ht="12" customHeight="1">
      <c r="A8" s="1427"/>
      <c r="B8" s="687" t="s">
        <v>704</v>
      </c>
      <c r="C8" s="45">
        <v>973</v>
      </c>
      <c r="D8" s="1428" t="s">
        <v>90</v>
      </c>
      <c r="E8" s="1429" t="s">
        <v>91</v>
      </c>
      <c r="F8" s="1428" t="s">
        <v>92</v>
      </c>
      <c r="G8" s="1430">
        <v>241</v>
      </c>
      <c r="H8" s="221">
        <f>SUM(H9:H17)</f>
        <v>3080</v>
      </c>
    </row>
    <row r="9" spans="1:8" ht="10.5" customHeight="1">
      <c r="A9" s="1431" t="s">
        <v>231</v>
      </c>
      <c r="B9" s="1432" t="s">
        <v>93</v>
      </c>
      <c r="C9" s="46">
        <v>973</v>
      </c>
      <c r="D9" s="123" t="s">
        <v>90</v>
      </c>
      <c r="E9" s="1267" t="s">
        <v>91</v>
      </c>
      <c r="F9" s="123" t="s">
        <v>92</v>
      </c>
      <c r="G9" s="1433"/>
      <c r="H9" s="1434">
        <v>2084.4</v>
      </c>
    </row>
    <row r="10" spans="1:8" ht="10.5" customHeight="1">
      <c r="A10" s="1435" t="s">
        <v>256</v>
      </c>
      <c r="B10" s="1436" t="s">
        <v>94</v>
      </c>
      <c r="C10" s="46">
        <v>973</v>
      </c>
      <c r="D10" s="1268" t="s">
        <v>90</v>
      </c>
      <c r="E10" s="1269" t="s">
        <v>91</v>
      </c>
      <c r="F10" s="1268" t="s">
        <v>92</v>
      </c>
      <c r="G10" s="1437"/>
      <c r="H10" s="1438">
        <v>712.8</v>
      </c>
    </row>
    <row r="11" spans="1:8" ht="10.5" customHeight="1">
      <c r="A11" s="1435" t="s">
        <v>257</v>
      </c>
      <c r="B11" s="1439" t="s">
        <v>203</v>
      </c>
      <c r="C11" s="46">
        <v>973</v>
      </c>
      <c r="D11" s="1268" t="s">
        <v>90</v>
      </c>
      <c r="E11" s="1269" t="s">
        <v>91</v>
      </c>
      <c r="F11" s="1268" t="s">
        <v>92</v>
      </c>
      <c r="G11" s="1437"/>
      <c r="H11" s="1438">
        <v>55</v>
      </c>
    </row>
    <row r="12" spans="1:8" ht="10.5" customHeight="1">
      <c r="A12" s="1435" t="s">
        <v>406</v>
      </c>
      <c r="B12" s="1439" t="s">
        <v>200</v>
      </c>
      <c r="C12" s="46">
        <v>973</v>
      </c>
      <c r="D12" s="1268" t="s">
        <v>90</v>
      </c>
      <c r="E12" s="1269" t="s">
        <v>91</v>
      </c>
      <c r="F12" s="1268" t="s">
        <v>92</v>
      </c>
      <c r="G12" s="1437"/>
      <c r="H12" s="1438">
        <v>22</v>
      </c>
    </row>
    <row r="13" spans="1:8" ht="10.5" customHeight="1">
      <c r="A13" s="1435" t="s">
        <v>258</v>
      </c>
      <c r="B13" s="1436" t="s">
        <v>279</v>
      </c>
      <c r="C13" s="46">
        <v>973</v>
      </c>
      <c r="D13" s="1268" t="s">
        <v>90</v>
      </c>
      <c r="E13" s="1269" t="s">
        <v>91</v>
      </c>
      <c r="F13" s="1268" t="s">
        <v>92</v>
      </c>
      <c r="G13" s="1437"/>
      <c r="H13" s="1438">
        <v>26.8</v>
      </c>
    </row>
    <row r="14" spans="1:8" ht="10.5" customHeight="1">
      <c r="A14" s="1435" t="s">
        <v>407</v>
      </c>
      <c r="B14" s="1439" t="s">
        <v>280</v>
      </c>
      <c r="C14" s="46">
        <v>973</v>
      </c>
      <c r="D14" s="1268" t="s">
        <v>90</v>
      </c>
      <c r="E14" s="1269" t="s">
        <v>91</v>
      </c>
      <c r="F14" s="1268" t="s">
        <v>92</v>
      </c>
      <c r="G14" s="1437"/>
      <c r="H14" s="1438">
        <v>40</v>
      </c>
    </row>
    <row r="15" spans="1:8" ht="10.5" customHeight="1">
      <c r="A15" s="1435" t="s">
        <v>408</v>
      </c>
      <c r="B15" s="1440" t="s">
        <v>95</v>
      </c>
      <c r="C15" s="46">
        <v>973</v>
      </c>
      <c r="D15" s="1268" t="s">
        <v>90</v>
      </c>
      <c r="E15" s="1269" t="s">
        <v>91</v>
      </c>
      <c r="F15" s="1268" t="s">
        <v>92</v>
      </c>
      <c r="G15" s="1437"/>
      <c r="H15" s="1438">
        <v>10</v>
      </c>
    </row>
    <row r="16" spans="1:8" ht="10.5" customHeight="1">
      <c r="A16" s="1435" t="s">
        <v>409</v>
      </c>
      <c r="B16" s="1440" t="s">
        <v>344</v>
      </c>
      <c r="C16" s="154">
        <v>973</v>
      </c>
      <c r="D16" s="83" t="s">
        <v>90</v>
      </c>
      <c r="E16" s="40" t="s">
        <v>91</v>
      </c>
      <c r="F16" s="83" t="s">
        <v>92</v>
      </c>
      <c r="G16" s="1441"/>
      <c r="H16" s="1442">
        <v>79</v>
      </c>
    </row>
    <row r="17" spans="1:8" ht="10.5" customHeight="1">
      <c r="A17" s="1435" t="s">
        <v>410</v>
      </c>
      <c r="B17" s="1440" t="s">
        <v>345</v>
      </c>
      <c r="C17" s="154">
        <v>973</v>
      </c>
      <c r="D17" s="83" t="s">
        <v>90</v>
      </c>
      <c r="E17" s="40" t="s">
        <v>91</v>
      </c>
      <c r="F17" s="83" t="s">
        <v>92</v>
      </c>
      <c r="G17" s="1441"/>
      <c r="H17" s="1442">
        <v>50</v>
      </c>
    </row>
    <row r="18" spans="1:9" s="422" customFormat="1" ht="15" customHeight="1">
      <c r="A18" s="1443">
        <v>2</v>
      </c>
      <c r="B18" s="1444" t="s">
        <v>711</v>
      </c>
      <c r="C18" s="1445"/>
      <c r="D18" s="1446"/>
      <c r="E18" s="1447"/>
      <c r="F18" s="1448"/>
      <c r="G18" s="1449"/>
      <c r="H18" s="1450">
        <f>H19+H36+H39</f>
        <v>4902</v>
      </c>
      <c r="I18" s="1426"/>
    </row>
    <row r="19" spans="1:9" s="268" customFormat="1" ht="12" customHeight="1">
      <c r="A19" s="273" t="s">
        <v>75</v>
      </c>
      <c r="B19" s="273" t="s">
        <v>86</v>
      </c>
      <c r="C19" s="262">
        <v>973</v>
      </c>
      <c r="D19" s="1451" t="s">
        <v>87</v>
      </c>
      <c r="E19" s="265"/>
      <c r="F19" s="265"/>
      <c r="G19" s="265"/>
      <c r="H19" s="1452">
        <f>H20+H24+H29</f>
        <v>1911</v>
      </c>
      <c r="I19" s="1453"/>
    </row>
    <row r="20" spans="1:8" ht="12" customHeight="1">
      <c r="A20" s="1454" t="s">
        <v>7</v>
      </c>
      <c r="B20" s="332" t="s">
        <v>756</v>
      </c>
      <c r="C20" s="332">
        <v>973</v>
      </c>
      <c r="D20" s="1455" t="s">
        <v>87</v>
      </c>
      <c r="E20" s="40" t="s">
        <v>89</v>
      </c>
      <c r="F20" s="1455" t="s">
        <v>92</v>
      </c>
      <c r="G20" s="40"/>
      <c r="H20" s="1456">
        <f>H23</f>
        <v>580</v>
      </c>
    </row>
    <row r="21" spans="1:8" ht="12" customHeight="1">
      <c r="A21" s="1457"/>
      <c r="B21" s="333" t="s">
        <v>144</v>
      </c>
      <c r="C21" s="333"/>
      <c r="D21" s="125"/>
      <c r="E21" s="101"/>
      <c r="F21" s="35"/>
      <c r="G21" s="101"/>
      <c r="H21" s="1458"/>
    </row>
    <row r="22" spans="1:8" ht="12" customHeight="1">
      <c r="A22" s="1459"/>
      <c r="B22" s="583" t="s">
        <v>712</v>
      </c>
      <c r="C22" s="583"/>
      <c r="D22" s="1460"/>
      <c r="E22" s="1267"/>
      <c r="F22" s="140"/>
      <c r="G22" s="1267"/>
      <c r="H22" s="1461"/>
    </row>
    <row r="23" spans="1:8" ht="12" customHeight="1">
      <c r="A23" s="1462"/>
      <c r="B23" s="687" t="s">
        <v>704</v>
      </c>
      <c r="C23" s="332">
        <v>973</v>
      </c>
      <c r="D23" s="1455" t="s">
        <v>87</v>
      </c>
      <c r="E23" s="40" t="s">
        <v>89</v>
      </c>
      <c r="F23" s="1455" t="s">
        <v>92</v>
      </c>
      <c r="G23" s="1433">
        <v>241</v>
      </c>
      <c r="H23" s="1463">
        <v>580</v>
      </c>
    </row>
    <row r="24" spans="1:8" ht="12" customHeight="1">
      <c r="A24" s="335" t="s">
        <v>9</v>
      </c>
      <c r="B24" s="304" t="s">
        <v>757</v>
      </c>
      <c r="C24" s="89">
        <v>973</v>
      </c>
      <c r="D24" s="1455" t="s">
        <v>87</v>
      </c>
      <c r="E24" s="40" t="s">
        <v>88</v>
      </c>
      <c r="F24" s="41"/>
      <c r="G24" s="1441">
        <v>0</v>
      </c>
      <c r="H24" s="1464">
        <f>H27</f>
        <v>480</v>
      </c>
    </row>
    <row r="25" spans="1:8" ht="12" customHeight="1">
      <c r="A25" s="1465"/>
      <c r="B25" s="586" t="s">
        <v>321</v>
      </c>
      <c r="C25" s="78"/>
      <c r="D25" s="125"/>
      <c r="E25" s="101"/>
      <c r="F25" s="35"/>
      <c r="G25" s="1466"/>
      <c r="H25" s="219"/>
    </row>
    <row r="26" spans="1:8" ht="12" customHeight="1">
      <c r="A26" s="1465"/>
      <c r="B26" s="586" t="s">
        <v>147</v>
      </c>
      <c r="C26" s="78"/>
      <c r="D26" s="125"/>
      <c r="E26" s="101"/>
      <c r="F26" s="35"/>
      <c r="G26" s="1466"/>
      <c r="H26" s="219"/>
    </row>
    <row r="27" spans="1:8" ht="12" customHeight="1">
      <c r="A27" s="1467"/>
      <c r="B27" s="405" t="s">
        <v>703</v>
      </c>
      <c r="C27" s="154">
        <v>973</v>
      </c>
      <c r="D27" s="1468" t="s">
        <v>87</v>
      </c>
      <c r="E27" s="1269" t="s">
        <v>88</v>
      </c>
      <c r="F27" s="1468" t="s">
        <v>92</v>
      </c>
      <c r="G27" s="1269"/>
      <c r="H27" s="1469">
        <f>H28</f>
        <v>480</v>
      </c>
    </row>
    <row r="28" spans="1:8" ht="12" customHeight="1">
      <c r="A28" s="1467"/>
      <c r="B28" s="687" t="s">
        <v>704</v>
      </c>
      <c r="C28" s="154">
        <v>973</v>
      </c>
      <c r="D28" s="1468" t="s">
        <v>87</v>
      </c>
      <c r="E28" s="1269" t="s">
        <v>88</v>
      </c>
      <c r="F28" s="1468" t="s">
        <v>92</v>
      </c>
      <c r="G28" s="1437">
        <v>241</v>
      </c>
      <c r="H28" s="1313">
        <v>480</v>
      </c>
    </row>
    <row r="29" spans="1:8" ht="13.5" customHeight="1">
      <c r="A29" s="1470" t="s">
        <v>10</v>
      </c>
      <c r="B29" s="261" t="s">
        <v>758</v>
      </c>
      <c r="C29" s="89">
        <v>973</v>
      </c>
      <c r="D29" s="1455" t="s">
        <v>87</v>
      </c>
      <c r="E29" s="40" t="s">
        <v>657</v>
      </c>
      <c r="F29" s="1471"/>
      <c r="G29" s="101"/>
      <c r="H29" s="1472">
        <f>H34</f>
        <v>851</v>
      </c>
    </row>
    <row r="30" spans="1:8" ht="12" customHeight="1">
      <c r="A30" s="1473"/>
      <c r="B30" s="261" t="s">
        <v>759</v>
      </c>
      <c r="C30" s="78"/>
      <c r="D30" s="125"/>
      <c r="E30" s="101"/>
      <c r="F30" s="1474"/>
      <c r="G30" s="101"/>
      <c r="H30" s="1475"/>
    </row>
    <row r="31" spans="1:8" ht="12" customHeight="1">
      <c r="A31" s="1473"/>
      <c r="B31" s="259" t="s">
        <v>760</v>
      </c>
      <c r="C31" s="78"/>
      <c r="D31" s="125"/>
      <c r="E31" s="101"/>
      <c r="F31" s="1474"/>
      <c r="G31" s="101"/>
      <c r="H31" s="1475"/>
    </row>
    <row r="32" spans="1:8" ht="12" customHeight="1">
      <c r="A32" s="1467"/>
      <c r="B32" s="304" t="s">
        <v>471</v>
      </c>
      <c r="C32" s="154">
        <v>973</v>
      </c>
      <c r="D32" s="1468" t="s">
        <v>87</v>
      </c>
      <c r="E32" s="1269" t="s">
        <v>657</v>
      </c>
      <c r="F32" s="1468" t="s">
        <v>69</v>
      </c>
      <c r="G32" s="1437"/>
      <c r="H32" s="1476">
        <v>0</v>
      </c>
    </row>
    <row r="33" spans="1:8" ht="12" customHeight="1">
      <c r="A33" s="1467"/>
      <c r="B33" s="405" t="s">
        <v>703</v>
      </c>
      <c r="C33" s="154">
        <v>973</v>
      </c>
      <c r="D33" s="1468" t="s">
        <v>87</v>
      </c>
      <c r="E33" s="1269" t="s">
        <v>657</v>
      </c>
      <c r="F33" s="1468" t="s">
        <v>92</v>
      </c>
      <c r="G33" s="1437"/>
      <c r="H33" s="1476">
        <f>H34</f>
        <v>851</v>
      </c>
    </row>
    <row r="34" spans="1:8" ht="12" customHeight="1">
      <c r="A34" s="1467"/>
      <c r="B34" s="1477" t="s">
        <v>704</v>
      </c>
      <c r="C34" s="45">
        <v>973</v>
      </c>
      <c r="D34" s="125" t="s">
        <v>87</v>
      </c>
      <c r="E34" s="101" t="s">
        <v>657</v>
      </c>
      <c r="F34" s="125" t="s">
        <v>92</v>
      </c>
      <c r="G34" s="1433">
        <v>241</v>
      </c>
      <c r="H34" s="1478">
        <v>851</v>
      </c>
    </row>
    <row r="35" spans="1:8" ht="12" customHeight="1">
      <c r="A35" s="1443" t="s">
        <v>76</v>
      </c>
      <c r="B35" s="1479" t="s">
        <v>764</v>
      </c>
      <c r="C35" s="89">
        <v>973</v>
      </c>
      <c r="D35" s="1455" t="s">
        <v>90</v>
      </c>
      <c r="E35" s="40" t="s">
        <v>91</v>
      </c>
      <c r="F35" s="1455" t="s">
        <v>92</v>
      </c>
      <c r="G35" s="1441"/>
      <c r="H35" s="1480"/>
    </row>
    <row r="36" spans="1:8" ht="13.5" customHeight="1">
      <c r="A36" s="1427"/>
      <c r="B36" s="1481" t="s">
        <v>765</v>
      </c>
      <c r="C36" s="45"/>
      <c r="D36" s="1460"/>
      <c r="E36" s="1267"/>
      <c r="F36" s="1460"/>
      <c r="G36" s="1433"/>
      <c r="H36" s="1425">
        <f>H37</f>
        <v>2830</v>
      </c>
    </row>
    <row r="37" spans="1:8" ht="12" customHeight="1">
      <c r="A37" s="1482" t="s">
        <v>136</v>
      </c>
      <c r="B37" s="1483" t="s">
        <v>316</v>
      </c>
      <c r="C37" s="45">
        <v>973</v>
      </c>
      <c r="D37" s="1428" t="s">
        <v>90</v>
      </c>
      <c r="E37" s="1429" t="s">
        <v>91</v>
      </c>
      <c r="F37" s="1428" t="s">
        <v>92</v>
      </c>
      <c r="G37" s="1430"/>
      <c r="H37" s="1484">
        <v>2830</v>
      </c>
    </row>
    <row r="38" spans="1:8" ht="12" customHeight="1">
      <c r="A38" s="1427" t="s">
        <v>244</v>
      </c>
      <c r="B38" s="687" t="s">
        <v>704</v>
      </c>
      <c r="C38" s="45">
        <v>973</v>
      </c>
      <c r="D38" s="1428" t="s">
        <v>90</v>
      </c>
      <c r="E38" s="1429" t="s">
        <v>91</v>
      </c>
      <c r="F38" s="1428" t="s">
        <v>92</v>
      </c>
      <c r="G38" s="1430">
        <v>241</v>
      </c>
      <c r="H38" s="218">
        <v>2830</v>
      </c>
    </row>
    <row r="39" spans="1:9" s="1410" customFormat="1" ht="12" customHeight="1">
      <c r="A39" s="1485" t="s">
        <v>713</v>
      </c>
      <c r="B39" s="153" t="s">
        <v>151</v>
      </c>
      <c r="C39" s="181">
        <v>973</v>
      </c>
      <c r="D39" s="1486" t="s">
        <v>556</v>
      </c>
      <c r="E39" s="1487"/>
      <c r="F39" s="1488"/>
      <c r="G39" s="1489"/>
      <c r="H39" s="305">
        <f>H40</f>
        <v>161</v>
      </c>
      <c r="I39" s="1490"/>
    </row>
    <row r="40" spans="1:8" ht="12" customHeight="1">
      <c r="A40" s="1491" t="s">
        <v>241</v>
      </c>
      <c r="B40" s="1492" t="s">
        <v>761</v>
      </c>
      <c r="C40" s="200">
        <v>973</v>
      </c>
      <c r="D40" s="83" t="s">
        <v>272</v>
      </c>
      <c r="E40" s="41"/>
      <c r="F40" s="1493"/>
      <c r="G40" s="1494"/>
      <c r="H40" s="1495">
        <f>H41</f>
        <v>161</v>
      </c>
    </row>
    <row r="41" spans="1:8" ht="12" customHeight="1">
      <c r="A41" s="1491" t="s">
        <v>242</v>
      </c>
      <c r="B41" s="260" t="s">
        <v>762</v>
      </c>
      <c r="C41" s="89">
        <v>973</v>
      </c>
      <c r="D41" s="1496" t="s">
        <v>272</v>
      </c>
      <c r="E41" s="335" t="s">
        <v>98</v>
      </c>
      <c r="F41" s="1497"/>
      <c r="G41" s="1498"/>
      <c r="H41" s="1499">
        <f>H43</f>
        <v>161</v>
      </c>
    </row>
    <row r="42" spans="1:8" ht="12" customHeight="1">
      <c r="A42" s="1500"/>
      <c r="B42" s="261" t="s">
        <v>763</v>
      </c>
      <c r="C42" s="78"/>
      <c r="D42" s="1501"/>
      <c r="E42" s="112"/>
      <c r="F42" s="1502"/>
      <c r="G42" s="112"/>
      <c r="H42" s="1503"/>
    </row>
    <row r="43" spans="1:8" ht="12" customHeight="1">
      <c r="A43" s="1504"/>
      <c r="B43" s="1505" t="s">
        <v>703</v>
      </c>
      <c r="C43" s="154">
        <v>973</v>
      </c>
      <c r="D43" s="395" t="s">
        <v>272</v>
      </c>
      <c r="E43" s="64" t="s">
        <v>98</v>
      </c>
      <c r="F43" s="395" t="s">
        <v>92</v>
      </c>
      <c r="G43" s="1506"/>
      <c r="H43" s="1507">
        <f>H44</f>
        <v>161</v>
      </c>
    </row>
    <row r="44" spans="1:8" ht="12" customHeight="1">
      <c r="A44" s="1504"/>
      <c r="B44" s="584" t="s">
        <v>704</v>
      </c>
      <c r="C44" s="154">
        <v>973</v>
      </c>
      <c r="D44" s="395" t="s">
        <v>272</v>
      </c>
      <c r="E44" s="64" t="s">
        <v>98</v>
      </c>
      <c r="F44" s="395" t="s">
        <v>92</v>
      </c>
      <c r="G44" s="1506">
        <v>241</v>
      </c>
      <c r="H44" s="1508">
        <v>161</v>
      </c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mergeCells count="4">
    <mergeCell ref="B4:G4"/>
    <mergeCell ref="F1:H1"/>
    <mergeCell ref="F2:H2"/>
    <mergeCell ref="F3:H3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27.875" style="0" customWidth="1"/>
    <col min="2" max="2" width="51.25390625" style="0" customWidth="1"/>
    <col min="3" max="3" width="10.25390625" style="0" customWidth="1"/>
    <col min="4" max="4" width="11.125" style="0" customWidth="1"/>
    <col min="5" max="5" width="10.75390625" style="0" customWidth="1"/>
  </cols>
  <sheetData>
    <row r="1" spans="2:3" ht="12.75">
      <c r="B1" s="1538" t="s">
        <v>324</v>
      </c>
      <c r="C1" s="1538"/>
    </row>
    <row r="2" spans="2:3" ht="12.75">
      <c r="B2" s="1538" t="s">
        <v>261</v>
      </c>
      <c r="C2" s="1538"/>
    </row>
    <row r="3" spans="2:9" ht="12.75">
      <c r="B3" s="1538" t="s">
        <v>754</v>
      </c>
      <c r="C3" s="1510"/>
      <c r="I3" t="s">
        <v>8</v>
      </c>
    </row>
    <row r="4" spans="2:4" ht="12.75">
      <c r="B4" s="1304"/>
      <c r="C4" s="1304"/>
      <c r="D4" s="1304"/>
    </row>
    <row r="5" spans="2:3" ht="12.75">
      <c r="B5" s="396"/>
      <c r="C5" s="358"/>
    </row>
    <row r="6" spans="2:3" ht="12">
      <c r="B6" s="1539"/>
      <c r="C6" s="1539"/>
    </row>
    <row r="7" spans="1:3" ht="15">
      <c r="A7" s="1537" t="s">
        <v>603</v>
      </c>
      <c r="B7" s="1537"/>
      <c r="C7" s="1537"/>
    </row>
    <row r="8" spans="1:3" ht="15">
      <c r="A8" s="1537" t="s">
        <v>604</v>
      </c>
      <c r="B8" s="1537"/>
      <c r="C8" s="1537"/>
    </row>
    <row r="9" spans="1:3" ht="15">
      <c r="A9" s="422"/>
      <c r="B9" s="444" t="s">
        <v>700</v>
      </c>
      <c r="C9" s="399"/>
    </row>
    <row r="10" spans="2:5" ht="15">
      <c r="B10" s="133"/>
      <c r="C10" s="106"/>
      <c r="D10" s="1542" t="s">
        <v>768</v>
      </c>
      <c r="E10" s="1542"/>
    </row>
    <row r="11" spans="2:3" ht="12.75">
      <c r="B11" s="133"/>
      <c r="C11" s="106"/>
    </row>
    <row r="12" spans="1:5" s="422" customFormat="1" ht="15" customHeight="1">
      <c r="A12" s="419"/>
      <c r="B12" s="419"/>
      <c r="C12" s="420" t="s">
        <v>262</v>
      </c>
      <c r="D12" s="421" t="s">
        <v>262</v>
      </c>
      <c r="E12" s="421" t="s">
        <v>262</v>
      </c>
    </row>
    <row r="13" spans="1:5" s="422" customFormat="1" ht="15" customHeight="1">
      <c r="A13" s="423" t="s">
        <v>157</v>
      </c>
      <c r="B13" s="423" t="s">
        <v>158</v>
      </c>
      <c r="C13" s="424" t="s">
        <v>264</v>
      </c>
      <c r="D13" s="423" t="s">
        <v>265</v>
      </c>
      <c r="E13" s="423" t="s">
        <v>658</v>
      </c>
    </row>
    <row r="14" spans="1:5" s="422" customFormat="1" ht="15" customHeight="1">
      <c r="A14" s="425" t="s">
        <v>455</v>
      </c>
      <c r="B14" s="425" t="s">
        <v>605</v>
      </c>
      <c r="C14" s="426">
        <f>C17</f>
        <v>5067</v>
      </c>
      <c r="D14" s="426">
        <f>D17</f>
        <v>2700</v>
      </c>
      <c r="E14" s="426">
        <f>E17</f>
        <v>1400.0000000000146</v>
      </c>
    </row>
    <row r="15" spans="1:5" s="422" customFormat="1" ht="15" customHeight="1">
      <c r="A15" s="425"/>
      <c r="B15" s="425" t="s">
        <v>606</v>
      </c>
      <c r="C15" s="427"/>
      <c r="D15" s="427"/>
      <c r="E15" s="427"/>
    </row>
    <row r="16" spans="1:5" s="422" customFormat="1" ht="15" customHeight="1">
      <c r="A16" s="428"/>
      <c r="B16" s="429"/>
      <c r="C16" s="430"/>
      <c r="D16" s="430"/>
      <c r="E16" s="430"/>
    </row>
    <row r="17" spans="1:5" s="422" customFormat="1" ht="15" customHeight="1">
      <c r="A17" s="425" t="s">
        <v>456</v>
      </c>
      <c r="B17" s="425" t="s">
        <v>159</v>
      </c>
      <c r="C17" s="426">
        <f>C23+C20</f>
        <v>5067</v>
      </c>
      <c r="D17" s="426">
        <f>D23+D20</f>
        <v>2700</v>
      </c>
      <c r="E17" s="426">
        <f>E23+E20</f>
        <v>1400.0000000000146</v>
      </c>
    </row>
    <row r="18" spans="1:5" s="422" customFormat="1" ht="15" customHeight="1">
      <c r="A18" s="425"/>
      <c r="B18" s="425" t="s">
        <v>160</v>
      </c>
      <c r="C18" s="427"/>
      <c r="D18" s="427"/>
      <c r="E18" s="427"/>
    </row>
    <row r="19" spans="1:5" s="422" customFormat="1" ht="15" customHeight="1">
      <c r="A19" s="428"/>
      <c r="B19" s="429"/>
      <c r="C19" s="430"/>
      <c r="D19" s="430"/>
      <c r="E19" s="430"/>
    </row>
    <row r="20" spans="1:5" s="422" customFormat="1" ht="15" customHeight="1">
      <c r="A20" s="431" t="s">
        <v>161</v>
      </c>
      <c r="B20" s="432" t="s">
        <v>162</v>
      </c>
      <c r="C20" s="433">
        <f>-Дох_2012!E76</f>
        <v>-74000</v>
      </c>
      <c r="D20" s="433">
        <f>-'ДОХ 2013-2014'!D73</f>
        <v>-78540</v>
      </c>
      <c r="E20" s="433">
        <f>-'ДОХ 2013-2014'!E73</f>
        <v>-82000</v>
      </c>
    </row>
    <row r="21" spans="1:5" s="422" customFormat="1" ht="15" customHeight="1">
      <c r="A21" s="434"/>
      <c r="B21" s="435" t="s">
        <v>163</v>
      </c>
      <c r="C21" s="436"/>
      <c r="D21" s="436"/>
      <c r="E21" s="436"/>
    </row>
    <row r="22" spans="1:5" s="422" customFormat="1" ht="15" customHeight="1">
      <c r="A22" s="428"/>
      <c r="B22" s="437" t="s">
        <v>164</v>
      </c>
      <c r="C22" s="438"/>
      <c r="D22" s="438"/>
      <c r="E22" s="438"/>
    </row>
    <row r="23" spans="1:5" s="422" customFormat="1" ht="15" customHeight="1">
      <c r="A23" s="431" t="s">
        <v>165</v>
      </c>
      <c r="B23" s="432" t="s">
        <v>166</v>
      </c>
      <c r="C23" s="439">
        <f>'Вед стр_2012'!H246</f>
        <v>79067</v>
      </c>
      <c r="D23" s="439">
        <f>'Расх 2013_2014'!H223</f>
        <v>81240</v>
      </c>
      <c r="E23" s="439">
        <f>'Расх 2013_2014'!I223</f>
        <v>83400.00000000001</v>
      </c>
    </row>
    <row r="24" spans="1:5" s="422" customFormat="1" ht="15" customHeight="1">
      <c r="A24" s="434"/>
      <c r="B24" s="435" t="s">
        <v>167</v>
      </c>
      <c r="C24" s="440"/>
      <c r="D24" s="440"/>
      <c r="E24" s="440"/>
    </row>
    <row r="25" spans="1:5" s="422" customFormat="1" ht="15" customHeight="1">
      <c r="A25" s="428"/>
      <c r="B25" s="437" t="s">
        <v>168</v>
      </c>
      <c r="C25" s="430"/>
      <c r="D25" s="430"/>
      <c r="E25" s="430"/>
    </row>
    <row r="26" spans="1:5" s="422" customFormat="1" ht="15" customHeight="1">
      <c r="A26" s="428"/>
      <c r="B26" s="423" t="s">
        <v>169</v>
      </c>
      <c r="C26" s="441">
        <f>C14</f>
        <v>5067</v>
      </c>
      <c r="D26" s="441">
        <f>D14</f>
        <v>2700</v>
      </c>
      <c r="E26" s="441">
        <f>E14</f>
        <v>1400.0000000000146</v>
      </c>
    </row>
    <row r="27" s="422" customFormat="1" ht="15" customHeight="1"/>
    <row r="28" s="422" customFormat="1" ht="15" customHeight="1"/>
    <row r="29" spans="1:5" ht="15">
      <c r="A29" s="422"/>
      <c r="B29" s="422"/>
      <c r="C29" s="422"/>
      <c r="D29" s="422"/>
      <c r="E29" s="422"/>
    </row>
    <row r="30" spans="1:7" ht="15">
      <c r="A30" s="442" t="s">
        <v>283</v>
      </c>
      <c r="B30" s="422"/>
      <c r="C30" s="422"/>
      <c r="D30" s="443" t="s">
        <v>263</v>
      </c>
      <c r="E30" s="443"/>
      <c r="F30" s="258"/>
      <c r="G30" s="258"/>
    </row>
  </sheetData>
  <mergeCells count="8">
    <mergeCell ref="D10:E10"/>
    <mergeCell ref="A7:C7"/>
    <mergeCell ref="A8:C8"/>
    <mergeCell ref="B1:C1"/>
    <mergeCell ref="B2:C2"/>
    <mergeCell ref="B3:C3"/>
    <mergeCell ref="B6:C6"/>
    <mergeCell ref="B4:D4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Trubicin</cp:lastModifiedBy>
  <cp:lastPrinted>2011-12-19T13:01:29Z</cp:lastPrinted>
  <dcterms:created xsi:type="dcterms:W3CDTF">2008-11-20T11:14:02Z</dcterms:created>
  <dcterms:modified xsi:type="dcterms:W3CDTF">2011-12-20T09:14:28Z</dcterms:modified>
  <cp:category/>
  <cp:version/>
  <cp:contentType/>
  <cp:contentStatus/>
</cp:coreProperties>
</file>